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25" windowWidth="22995" windowHeight="6810"/>
  </bookViews>
  <sheets>
    <sheet name="Лист1" sheetId="11" r:id="rId1"/>
  </sheets>
  <calcPr calcId="145621"/>
</workbook>
</file>

<file path=xl/calcChain.xml><?xml version="1.0" encoding="utf-8"?>
<calcChain xmlns="http://schemas.openxmlformats.org/spreadsheetml/2006/main">
  <c r="B22" i="11" l="1"/>
  <c r="B76" i="11"/>
  <c r="B75" i="11" s="1"/>
  <c r="B74" i="11"/>
  <c r="B73" i="11"/>
  <c r="B72" i="11"/>
  <c r="B71" i="11"/>
  <c r="B70" i="11"/>
  <c r="B69" i="11"/>
  <c r="B68" i="11"/>
  <c r="B67" i="11" s="1"/>
  <c r="B66" i="11"/>
  <c r="B65" i="11"/>
  <c r="B64" i="11"/>
  <c r="B63" i="11"/>
  <c r="B62" i="11"/>
  <c r="B61" i="11"/>
  <c r="B60" i="11"/>
  <c r="B59" i="11"/>
  <c r="B58" i="11"/>
  <c r="B57" i="11" s="1"/>
  <c r="B56" i="11"/>
  <c r="B54" i="11" s="1"/>
  <c r="B55" i="11"/>
  <c r="B53" i="11"/>
  <c r="B52" i="11"/>
  <c r="B51" i="11"/>
  <c r="B50" i="11" s="1"/>
  <c r="B49" i="11"/>
  <c r="B48" i="11" s="1"/>
  <c r="B47" i="11"/>
  <c r="B46" i="11"/>
  <c r="B45" i="11" s="1"/>
  <c r="B44" i="11"/>
  <c r="B41" i="11" s="1"/>
  <c r="B43" i="11"/>
  <c r="B42" i="11"/>
  <c r="B40" i="11"/>
  <c r="B39" i="11"/>
  <c r="B38" i="11"/>
  <c r="B37" i="11"/>
  <c r="B36" i="11"/>
  <c r="B35" i="11"/>
  <c r="B34" i="11"/>
  <c r="B33" i="11"/>
  <c r="B32" i="11"/>
  <c r="B31" i="11"/>
  <c r="B28" i="11" s="1"/>
  <c r="B30" i="11"/>
  <c r="B29" i="11"/>
  <c r="B27" i="11"/>
  <c r="B26" i="11"/>
  <c r="B25" i="11"/>
  <c r="B24" i="11"/>
  <c r="B23" i="11"/>
  <c r="B21" i="11"/>
  <c r="B20" i="11"/>
  <c r="B19" i="11"/>
  <c r="B18" i="11"/>
  <c r="B17" i="11"/>
  <c r="B15" i="11" s="1"/>
  <c r="B16" i="11"/>
  <c r="B14" i="11"/>
  <c r="B13" i="11"/>
  <c r="B12" i="11"/>
  <c r="B11" i="11" s="1"/>
  <c r="B77" i="11" s="1"/>
</calcChain>
</file>

<file path=xl/sharedStrings.xml><?xml version="1.0" encoding="utf-8"?>
<sst xmlns="http://schemas.openxmlformats.org/spreadsheetml/2006/main" count="73" uniqueCount="73">
  <si>
    <t>Волховский  муниципальный  район</t>
  </si>
  <si>
    <t>Лодейнопольский  муниципальный  район</t>
  </si>
  <si>
    <t>Ломоносовский  муниципальный   район</t>
  </si>
  <si>
    <t>Кировский муниципальный   район</t>
  </si>
  <si>
    <t>Бокситогорский   муниципальный  район</t>
  </si>
  <si>
    <t xml:space="preserve">Большедворское сельское поселение </t>
  </si>
  <si>
    <t xml:space="preserve"> Гатчинский  муниципальный  район</t>
  </si>
  <si>
    <t xml:space="preserve">Климовское сельское поселение </t>
  </si>
  <si>
    <t xml:space="preserve">Самойловское  сельское поселение </t>
  </si>
  <si>
    <t xml:space="preserve"> Бегуницкое сельское поселение </t>
  </si>
  <si>
    <r>
      <t xml:space="preserve"> </t>
    </r>
    <r>
      <rPr>
        <b/>
        <sz val="11"/>
        <color theme="1"/>
        <rFont val="Times New Roman"/>
        <family val="1"/>
        <charset val="204"/>
      </rPr>
      <t>Волосовский  муниципальный район</t>
    </r>
  </si>
  <si>
    <t>Потанинское  сельское поселение</t>
  </si>
  <si>
    <t>Хваловское сельское поселение</t>
  </si>
  <si>
    <t>Всеволожский  муниципальный район</t>
  </si>
  <si>
    <t>Дубровское городское   поселение</t>
  </si>
  <si>
    <t xml:space="preserve">Колтушское сельское поселение  </t>
  </si>
  <si>
    <t xml:space="preserve">Большеколпанское сельское поселение </t>
  </si>
  <si>
    <t xml:space="preserve"> Кобринское сельское поселение</t>
  </si>
  <si>
    <t>Новосветское сельское поселени</t>
  </si>
  <si>
    <t xml:space="preserve">Пудомягское сельское поселение </t>
  </si>
  <si>
    <t xml:space="preserve">Пудостьское  сельское поселение </t>
  </si>
  <si>
    <t xml:space="preserve"> Сиверское городское поселение</t>
  </si>
  <si>
    <t xml:space="preserve"> Сусанинское сельское поселение </t>
  </si>
  <si>
    <t>Таицкое городское поселение</t>
  </si>
  <si>
    <t xml:space="preserve"> Сяськелевское сельское поселение</t>
  </si>
  <si>
    <t>Кингисеппский  муниципальный район</t>
  </si>
  <si>
    <t>Опольевское сельское поселение</t>
  </si>
  <si>
    <t>Фалилеевское сельское поселение</t>
  </si>
  <si>
    <t>Большелуцкое сельское поселение</t>
  </si>
  <si>
    <t>Киришский муниципальный район</t>
  </si>
  <si>
    <t xml:space="preserve">Кусинское сельское поселение </t>
  </si>
  <si>
    <t>Пчевжинское  сельское поселение</t>
  </si>
  <si>
    <t xml:space="preserve"> Суховское сельское поселение </t>
  </si>
  <si>
    <t xml:space="preserve"> Доможировское сельское поселение </t>
  </si>
  <si>
    <t xml:space="preserve">Кипенское сельское поселение </t>
  </si>
  <si>
    <t xml:space="preserve">Гостилицкое сельское поселение </t>
  </si>
  <si>
    <t>Лужский муниципальный район</t>
  </si>
  <si>
    <t>Волошовское  сельское поселение</t>
  </si>
  <si>
    <t xml:space="preserve">Оредежское сельское поселение </t>
  </si>
  <si>
    <t xml:space="preserve">Ретюнское  сельское поселение </t>
  </si>
  <si>
    <t>Ям-Тесовское сельское поселение</t>
  </si>
  <si>
    <t>Толмочёвское городское поселение</t>
  </si>
  <si>
    <t>Володарское  сельское поселение</t>
  </si>
  <si>
    <t>Дзержинское сельское поселение</t>
  </si>
  <si>
    <t>Серебрянское сельское поселение</t>
  </si>
  <si>
    <t>Петровское  сельское поселение</t>
  </si>
  <si>
    <t xml:space="preserve"> Сосновское сельское поселение</t>
  </si>
  <si>
    <t>Громовское сельское поселение</t>
  </si>
  <si>
    <t>Плодовское  сельское поселение</t>
  </si>
  <si>
    <t>Раздольевское сельское поселение</t>
  </si>
  <si>
    <t>Ларионовское  сельское поселение</t>
  </si>
  <si>
    <t>Приозерский муниципальный  район</t>
  </si>
  <si>
    <t>ИТОГО</t>
  </si>
  <si>
    <t>Наименование (сельского) городского поселения</t>
  </si>
  <si>
    <t>Федеровское сельское поселение</t>
  </si>
  <si>
    <t xml:space="preserve">Калитинское сельское поселение </t>
  </si>
  <si>
    <t>Каложицкое сельское поселение</t>
  </si>
  <si>
    <t>Терпилицкое сельское поселение</t>
  </si>
  <si>
    <t>Елизаветинское сельское поселение</t>
  </si>
  <si>
    <t>Войсковицкое сельское поселение</t>
  </si>
  <si>
    <t xml:space="preserve"> Осьминское сельское поселение</t>
  </si>
  <si>
    <t>Тосненский муниципальный   район</t>
  </si>
  <si>
    <t xml:space="preserve">Алеховщинское сельское поселение </t>
  </si>
  <si>
    <t>Янегское сельское поселение</t>
  </si>
  <si>
    <t xml:space="preserve">Мичуринское Сельское поселение </t>
  </si>
  <si>
    <t xml:space="preserve"> Изварское сельское поселение</t>
  </si>
  <si>
    <t xml:space="preserve">Вырицкое городское  поселение </t>
  </si>
  <si>
    <t xml:space="preserve"> Кикеринское сельское поселение</t>
  </si>
  <si>
    <t>тыс.руб.</t>
  </si>
  <si>
    <t>Сумма, тыс.руб.</t>
  </si>
  <si>
    <t xml:space="preserve">Информация  о финансировании из областного бюджета Ленинградской области  </t>
  </si>
  <si>
    <t>по состоянию на 01.01.2017</t>
  </si>
  <si>
    <t xml:space="preserve"> Субсидия из областного бюджета Ленинградской области бюджетам муниципальных образований (городского округа), сельских (городских) поселений Ленинградской области на реализацию комплекса мер по борьбе с борщевиком Сосновского  на территориях муниципальных образований Ленинградской области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</si>
</sst>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top" wrapText="1"/>
    </xf>
    <xf numFmtId="4" fontId="2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77"/>
  <sheetViews>
    <sheetView tabSelected="1" workbookViewId="0">
      <selection activeCell="A6" sqref="A6"/>
    </sheetView>
  </sheetViews>
  <sheetFormatPr defaultRowHeight="15" x14ac:dyDescent="0.25"/>
  <cols>
    <col min="1" max="1" width="42.7109375" style="1" customWidth="1"/>
    <col min="2" max="2" width="22.28515625" style="15" customWidth="1"/>
    <col min="3" max="16384" width="9.140625" style="1"/>
  </cols>
  <sheetData>
    <row r="2" spans="1:5" x14ac:dyDescent="0.25">
      <c r="A2" s="1" t="s">
        <v>70</v>
      </c>
    </row>
    <row r="3" spans="1:5" x14ac:dyDescent="0.25">
      <c r="A3" s="24" t="s">
        <v>71</v>
      </c>
      <c r="B3" s="24"/>
      <c r="C3" s="24"/>
      <c r="D3" s="24"/>
    </row>
    <row r="4" spans="1:5" x14ac:dyDescent="0.25">
      <c r="A4" s="15"/>
      <c r="C4" s="15"/>
      <c r="D4" s="15"/>
    </row>
    <row r="5" spans="1:5" ht="78.75" customHeight="1" x14ac:dyDescent="0.25">
      <c r="A5" s="22" t="s">
        <v>72</v>
      </c>
      <c r="B5" s="22"/>
      <c r="C5" s="22"/>
      <c r="D5" s="22"/>
      <c r="E5" s="22"/>
    </row>
    <row r="6" spans="1:5" ht="34.5" customHeight="1" x14ac:dyDescent="0.25">
      <c r="A6" s="21"/>
      <c r="B6" s="21"/>
      <c r="C6" s="21"/>
      <c r="D6" s="21"/>
      <c r="E6" s="21"/>
    </row>
    <row r="7" spans="1:5" x14ac:dyDescent="0.25">
      <c r="A7" s="1" t="s">
        <v>68</v>
      </c>
    </row>
    <row r="8" spans="1:5" s="10" customFormat="1" ht="15" customHeight="1" x14ac:dyDescent="0.25">
      <c r="A8" s="18" t="s">
        <v>53</v>
      </c>
      <c r="B8" s="18" t="s">
        <v>69</v>
      </c>
    </row>
    <row r="9" spans="1:5" s="10" customFormat="1" x14ac:dyDescent="0.25">
      <c r="A9" s="19"/>
      <c r="B9" s="19"/>
    </row>
    <row r="10" spans="1:5" s="10" customFormat="1" x14ac:dyDescent="0.25">
      <c r="A10" s="20"/>
      <c r="B10" s="20"/>
    </row>
    <row r="11" spans="1:5" ht="28.5" x14ac:dyDescent="0.25">
      <c r="A11" s="5" t="s">
        <v>4</v>
      </c>
      <c r="B11" s="11">
        <f>SUM(B12:B14)</f>
        <v>274.48599999999999</v>
      </c>
    </row>
    <row r="12" spans="1:5" ht="21" customHeight="1" x14ac:dyDescent="0.25">
      <c r="A12" s="3" t="s">
        <v>5</v>
      </c>
      <c r="B12" s="17">
        <f>199929/1000</f>
        <v>199.929</v>
      </c>
    </row>
    <row r="13" spans="1:5" ht="24.75" customHeight="1" x14ac:dyDescent="0.25">
      <c r="A13" s="3" t="s">
        <v>7</v>
      </c>
      <c r="B13" s="17">
        <f>8530/1000</f>
        <v>8.5299999999999994</v>
      </c>
    </row>
    <row r="14" spans="1:5" ht="30.75" customHeight="1" x14ac:dyDescent="0.25">
      <c r="A14" s="3" t="s">
        <v>8</v>
      </c>
      <c r="B14" s="17">
        <f>66027/1000</f>
        <v>66.027000000000001</v>
      </c>
    </row>
    <row r="15" spans="1:5" ht="30" x14ac:dyDescent="0.25">
      <c r="A15" s="2" t="s">
        <v>10</v>
      </c>
      <c r="B15" s="11">
        <f>SUM(B16:B21)</f>
        <v>750.67165</v>
      </c>
    </row>
    <row r="16" spans="1:5" ht="22.5" customHeight="1" x14ac:dyDescent="0.25">
      <c r="A16" s="2" t="s">
        <v>9</v>
      </c>
      <c r="B16" s="17">
        <f>138171.65/1000</f>
        <v>138.17165</v>
      </c>
    </row>
    <row r="17" spans="1:2" ht="25.5" customHeight="1" x14ac:dyDescent="0.25">
      <c r="A17" s="2" t="s">
        <v>65</v>
      </c>
      <c r="B17" s="17">
        <f>47162/1000</f>
        <v>47.161999999999999</v>
      </c>
    </row>
    <row r="18" spans="1:2" ht="24.75" customHeight="1" x14ac:dyDescent="0.25">
      <c r="A18" s="2" t="s">
        <v>55</v>
      </c>
      <c r="B18" s="17">
        <f>91990/1000</f>
        <v>91.99</v>
      </c>
    </row>
    <row r="19" spans="1:2" ht="28.5" customHeight="1" x14ac:dyDescent="0.25">
      <c r="A19" s="2" t="s">
        <v>56</v>
      </c>
      <c r="B19" s="17">
        <f>249299/1000</f>
        <v>249.29900000000001</v>
      </c>
    </row>
    <row r="20" spans="1:2" ht="24.75" customHeight="1" x14ac:dyDescent="0.25">
      <c r="A20" s="2" t="s">
        <v>67</v>
      </c>
      <c r="B20" s="17">
        <f>49049/1000</f>
        <v>49.048999999999999</v>
      </c>
    </row>
    <row r="21" spans="1:2" ht="32.25" customHeight="1" x14ac:dyDescent="0.25">
      <c r="A21" s="2" t="s">
        <v>57</v>
      </c>
      <c r="B21" s="17">
        <f>175000/1000</f>
        <v>175</v>
      </c>
    </row>
    <row r="22" spans="1:2" ht="28.5" x14ac:dyDescent="0.25">
      <c r="A22" s="5" t="s">
        <v>0</v>
      </c>
      <c r="B22" s="11">
        <f>SUM(B23:B24)</f>
        <v>59.991999999999997</v>
      </c>
    </row>
    <row r="23" spans="1:2" ht="27.75" customHeight="1" x14ac:dyDescent="0.25">
      <c r="A23" s="3" t="s">
        <v>11</v>
      </c>
      <c r="B23" s="17">
        <f>38980/1000</f>
        <v>38.979999999999997</v>
      </c>
    </row>
    <row r="24" spans="1:2" ht="24.75" customHeight="1" x14ac:dyDescent="0.25">
      <c r="A24" s="3" t="s">
        <v>12</v>
      </c>
      <c r="B24" s="17">
        <f>21012/1000</f>
        <v>21.012</v>
      </c>
    </row>
    <row r="25" spans="1:2" ht="26.25" customHeight="1" x14ac:dyDescent="0.25">
      <c r="A25" s="4" t="s">
        <v>13</v>
      </c>
      <c r="B25" s="11">
        <f>488114.52/1000</f>
        <v>488.11452000000003</v>
      </c>
    </row>
    <row r="26" spans="1:2" ht="25.5" customHeight="1" x14ac:dyDescent="0.25">
      <c r="A26" s="3" t="s">
        <v>14</v>
      </c>
      <c r="B26" s="17">
        <f>47162/1000</f>
        <v>47.161999999999999</v>
      </c>
    </row>
    <row r="27" spans="1:2" ht="29.25" customHeight="1" x14ac:dyDescent="0.25">
      <c r="A27" s="2" t="s">
        <v>15</v>
      </c>
      <c r="B27" s="17">
        <f>440952.52/1000</f>
        <v>440.95251999999999</v>
      </c>
    </row>
    <row r="28" spans="1:2" s="14" customFormat="1" ht="28.5" x14ac:dyDescent="0.2">
      <c r="A28" s="5" t="s">
        <v>6</v>
      </c>
      <c r="B28" s="11">
        <f>SUM(B29:B40)</f>
        <v>1517.8882000000001</v>
      </c>
    </row>
    <row r="29" spans="1:2" ht="30" x14ac:dyDescent="0.25">
      <c r="A29" s="3" t="s">
        <v>16</v>
      </c>
      <c r="B29" s="17">
        <f>101200/1000</f>
        <v>101.2</v>
      </c>
    </row>
    <row r="30" spans="1:2" ht="25.5" customHeight="1" x14ac:dyDescent="0.25">
      <c r="A30" s="3" t="s">
        <v>66</v>
      </c>
      <c r="B30" s="17">
        <f>18959/1000</f>
        <v>18.959</v>
      </c>
    </row>
    <row r="31" spans="1:2" x14ac:dyDescent="0.25">
      <c r="A31" s="3" t="s">
        <v>20</v>
      </c>
      <c r="B31" s="17">
        <f>92400/1000</f>
        <v>92.4</v>
      </c>
    </row>
    <row r="32" spans="1:2" ht="31.5" customHeight="1" x14ac:dyDescent="0.25">
      <c r="A32" s="3" t="s">
        <v>58</v>
      </c>
      <c r="B32" s="17">
        <f>561924/1000</f>
        <v>561.92399999999998</v>
      </c>
    </row>
    <row r="33" spans="1:2" ht="31.5" customHeight="1" x14ac:dyDescent="0.25">
      <c r="A33" s="3" t="s">
        <v>17</v>
      </c>
      <c r="B33" s="17">
        <f>87980/1000</f>
        <v>87.98</v>
      </c>
    </row>
    <row r="34" spans="1:2" ht="36" customHeight="1" x14ac:dyDescent="0.25">
      <c r="A34" s="3" t="s">
        <v>18</v>
      </c>
      <c r="B34" s="17">
        <f>99990/1000</f>
        <v>99.99</v>
      </c>
    </row>
    <row r="35" spans="1:2" ht="23.25" customHeight="1" x14ac:dyDescent="0.25">
      <c r="A35" s="3" t="s">
        <v>19</v>
      </c>
      <c r="B35" s="17">
        <f>117854/1000</f>
        <v>117.854</v>
      </c>
    </row>
    <row r="36" spans="1:2" ht="21.75" customHeight="1" x14ac:dyDescent="0.25">
      <c r="A36" s="3" t="s">
        <v>21</v>
      </c>
      <c r="B36" s="17">
        <f>165050.2/1000</f>
        <v>165.05020000000002</v>
      </c>
    </row>
    <row r="37" spans="1:2" ht="29.25" customHeight="1" x14ac:dyDescent="0.25">
      <c r="A37" s="3" t="s">
        <v>22</v>
      </c>
      <c r="B37" s="17">
        <f>47162/1000</f>
        <v>47.161999999999999</v>
      </c>
    </row>
    <row r="38" spans="1:2" ht="22.5" customHeight="1" x14ac:dyDescent="0.25">
      <c r="A38" s="3" t="s">
        <v>23</v>
      </c>
      <c r="B38" s="17">
        <f>10000/1000</f>
        <v>10</v>
      </c>
    </row>
    <row r="39" spans="1:2" ht="27" customHeight="1" x14ac:dyDescent="0.25">
      <c r="A39" s="3" t="s">
        <v>59</v>
      </c>
      <c r="B39" s="17">
        <f>113190/1000</f>
        <v>113.19</v>
      </c>
    </row>
    <row r="40" spans="1:2" ht="27" customHeight="1" x14ac:dyDescent="0.25">
      <c r="A40" s="3" t="s">
        <v>24</v>
      </c>
      <c r="B40" s="17">
        <f>102179/1000</f>
        <v>102.179</v>
      </c>
    </row>
    <row r="41" spans="1:2" ht="28.5" x14ac:dyDescent="0.25">
      <c r="A41" s="5" t="s">
        <v>25</v>
      </c>
      <c r="B41" s="11">
        <f>SUM(B42:B44)</f>
        <v>244.58100000000002</v>
      </c>
    </row>
    <row r="42" spans="1:2" ht="27.75" customHeight="1" x14ac:dyDescent="0.25">
      <c r="A42" s="3" t="s">
        <v>26</v>
      </c>
      <c r="B42" s="17">
        <f>101568/1000</f>
        <v>101.568</v>
      </c>
    </row>
    <row r="43" spans="1:2" ht="26.25" customHeight="1" x14ac:dyDescent="0.25">
      <c r="A43" s="2" t="s">
        <v>27</v>
      </c>
      <c r="B43" s="17">
        <f>111900/1000</f>
        <v>111.9</v>
      </c>
    </row>
    <row r="44" spans="1:2" ht="24" customHeight="1" x14ac:dyDescent="0.25">
      <c r="A44" s="2" t="s">
        <v>28</v>
      </c>
      <c r="B44" s="17">
        <f>31113/1000</f>
        <v>31.113</v>
      </c>
    </row>
    <row r="45" spans="1:2" ht="29.25" x14ac:dyDescent="0.25">
      <c r="A45" s="4" t="s">
        <v>29</v>
      </c>
      <c r="B45" s="11">
        <f>SUM(B46:B47)</f>
        <v>134.62934999999999</v>
      </c>
    </row>
    <row r="46" spans="1:2" ht="27.75" customHeight="1" x14ac:dyDescent="0.25">
      <c r="A46" s="2" t="s">
        <v>30</v>
      </c>
      <c r="B46" s="17">
        <f>12007.35/1000</f>
        <v>12.007350000000001</v>
      </c>
    </row>
    <row r="47" spans="1:2" ht="24" customHeight="1" x14ac:dyDescent="0.25">
      <c r="A47" s="2" t="s">
        <v>31</v>
      </c>
      <c r="B47" s="17">
        <f>122622/1000</f>
        <v>122.622</v>
      </c>
    </row>
    <row r="48" spans="1:2" ht="28.5" x14ac:dyDescent="0.25">
      <c r="A48" s="13" t="s">
        <v>3</v>
      </c>
      <c r="B48" s="23">
        <f>B49</f>
        <v>31.126999999999999</v>
      </c>
    </row>
    <row r="49" spans="1:2" x14ac:dyDescent="0.25">
      <c r="A49" s="6" t="s">
        <v>32</v>
      </c>
      <c r="B49" s="16">
        <f>31127/1000</f>
        <v>31.126999999999999</v>
      </c>
    </row>
    <row r="50" spans="1:2" ht="28.5" x14ac:dyDescent="0.25">
      <c r="A50" s="5" t="s">
        <v>1</v>
      </c>
      <c r="B50" s="11">
        <f>SUM(B51:B53)</f>
        <v>346.75799999999998</v>
      </c>
    </row>
    <row r="51" spans="1:2" ht="24" customHeight="1" x14ac:dyDescent="0.25">
      <c r="A51" s="12" t="s">
        <v>63</v>
      </c>
      <c r="B51" s="17">
        <f>112176/1000</f>
        <v>112.176</v>
      </c>
    </row>
    <row r="52" spans="1:2" ht="24" customHeight="1" x14ac:dyDescent="0.25">
      <c r="A52" s="12" t="s">
        <v>62</v>
      </c>
      <c r="B52" s="17">
        <f>182990/1000</f>
        <v>182.99</v>
      </c>
    </row>
    <row r="53" spans="1:2" x14ac:dyDescent="0.25">
      <c r="A53" s="12" t="s">
        <v>33</v>
      </c>
      <c r="B53" s="17">
        <f>51592/1000</f>
        <v>51.591999999999999</v>
      </c>
    </row>
    <row r="54" spans="1:2" ht="29.25" x14ac:dyDescent="0.25">
      <c r="A54" s="4" t="s">
        <v>2</v>
      </c>
      <c r="B54" s="11">
        <f>SUM(B55:B56)</f>
        <v>386.9</v>
      </c>
    </row>
    <row r="55" spans="1:2" ht="22.5" customHeight="1" x14ac:dyDescent="0.25">
      <c r="A55" s="2" t="s">
        <v>35</v>
      </c>
      <c r="B55" s="17">
        <f>352000/1000</f>
        <v>352</v>
      </c>
    </row>
    <row r="56" spans="1:2" ht="26.25" customHeight="1" x14ac:dyDescent="0.25">
      <c r="A56" s="3" t="s">
        <v>34</v>
      </c>
      <c r="B56" s="17">
        <f>34900/1000</f>
        <v>34.9</v>
      </c>
    </row>
    <row r="57" spans="1:2" x14ac:dyDescent="0.25">
      <c r="A57" s="7" t="s">
        <v>36</v>
      </c>
      <c r="B57" s="11">
        <f>SUM(B58:B66)</f>
        <v>1975.0250000000001</v>
      </c>
    </row>
    <row r="58" spans="1:2" ht="27" customHeight="1" x14ac:dyDescent="0.25">
      <c r="A58" s="8" t="s">
        <v>37</v>
      </c>
      <c r="B58" s="17">
        <f>88000/1000</f>
        <v>88</v>
      </c>
    </row>
    <row r="59" spans="1:2" ht="26.25" customHeight="1" x14ac:dyDescent="0.25">
      <c r="A59" s="8" t="s">
        <v>38</v>
      </c>
      <c r="B59" s="17">
        <f>470670/1000</f>
        <v>470.67</v>
      </c>
    </row>
    <row r="60" spans="1:2" ht="27.75" customHeight="1" x14ac:dyDescent="0.25">
      <c r="A60" s="8" t="s">
        <v>39</v>
      </c>
      <c r="B60" s="17">
        <f>51192/1000</f>
        <v>51.192</v>
      </c>
    </row>
    <row r="61" spans="1:2" ht="28.5" customHeight="1" x14ac:dyDescent="0.25">
      <c r="A61" s="8" t="s">
        <v>40</v>
      </c>
      <c r="B61" s="17">
        <f>511044/1000</f>
        <v>511.04399999999998</v>
      </c>
    </row>
    <row r="62" spans="1:2" ht="25.5" customHeight="1" x14ac:dyDescent="0.25">
      <c r="A62" s="8" t="s">
        <v>41</v>
      </c>
      <c r="B62" s="17">
        <f>244877/1000</f>
        <v>244.87700000000001</v>
      </c>
    </row>
    <row r="63" spans="1:2" ht="25.5" customHeight="1" x14ac:dyDescent="0.25">
      <c r="A63" s="8" t="s">
        <v>42</v>
      </c>
      <c r="B63" s="17">
        <f>56190/1000</f>
        <v>56.19</v>
      </c>
    </row>
    <row r="64" spans="1:2" ht="22.5" customHeight="1" x14ac:dyDescent="0.25">
      <c r="A64" s="8" t="s">
        <v>43</v>
      </c>
      <c r="B64" s="17">
        <f>299953/1000</f>
        <v>299.95299999999997</v>
      </c>
    </row>
    <row r="65" spans="1:2" ht="23.25" customHeight="1" x14ac:dyDescent="0.25">
      <c r="A65" s="8" t="s">
        <v>60</v>
      </c>
      <c r="B65" s="17">
        <f>102179/1000</f>
        <v>102.179</v>
      </c>
    </row>
    <row r="66" spans="1:2" ht="25.5" customHeight="1" x14ac:dyDescent="0.25">
      <c r="A66" s="8" t="s">
        <v>44</v>
      </c>
      <c r="B66" s="17">
        <f>150920/1000</f>
        <v>150.91999999999999</v>
      </c>
    </row>
    <row r="67" spans="1:2" x14ac:dyDescent="0.25">
      <c r="A67" s="4" t="s">
        <v>51</v>
      </c>
      <c r="B67" s="11">
        <f>SUM(B68:B74)</f>
        <v>456.52800000000002</v>
      </c>
    </row>
    <row r="68" spans="1:2" ht="37.5" customHeight="1" x14ac:dyDescent="0.25">
      <c r="A68" s="8" t="s">
        <v>45</v>
      </c>
      <c r="B68" s="17">
        <f>26990/1000</f>
        <v>26.99</v>
      </c>
    </row>
    <row r="69" spans="1:2" ht="30.75" customHeight="1" x14ac:dyDescent="0.25">
      <c r="A69" s="8" t="s">
        <v>46</v>
      </c>
      <c r="B69" s="17">
        <f>50000/1000</f>
        <v>50</v>
      </c>
    </row>
    <row r="70" spans="1:2" ht="36" customHeight="1" x14ac:dyDescent="0.25">
      <c r="A70" s="8" t="s">
        <v>47</v>
      </c>
      <c r="B70" s="17">
        <f>22000/1000</f>
        <v>22</v>
      </c>
    </row>
    <row r="71" spans="1:2" ht="36.75" customHeight="1" x14ac:dyDescent="0.25">
      <c r="A71" s="8" t="s">
        <v>48</v>
      </c>
      <c r="B71" s="17">
        <f>170318/1000</f>
        <v>170.31800000000001</v>
      </c>
    </row>
    <row r="72" spans="1:2" ht="32.25" customHeight="1" x14ac:dyDescent="0.25">
      <c r="A72" s="8" t="s">
        <v>49</v>
      </c>
      <c r="B72" s="17">
        <f>48180/1000</f>
        <v>48.18</v>
      </c>
    </row>
    <row r="73" spans="1:2" ht="25.5" customHeight="1" x14ac:dyDescent="0.25">
      <c r="A73" s="8" t="s">
        <v>64</v>
      </c>
      <c r="B73" s="17">
        <f>39600/1000</f>
        <v>39.6</v>
      </c>
    </row>
    <row r="74" spans="1:2" ht="27.75" customHeight="1" x14ac:dyDescent="0.25">
      <c r="A74" s="8" t="s">
        <v>50</v>
      </c>
      <c r="B74" s="17">
        <f>99440/1000</f>
        <v>99.44</v>
      </c>
    </row>
    <row r="75" spans="1:2" x14ac:dyDescent="0.25">
      <c r="A75" s="4" t="s">
        <v>61</v>
      </c>
      <c r="B75" s="11">
        <f>SUM(B76)</f>
        <v>382.8</v>
      </c>
    </row>
    <row r="76" spans="1:2" ht="27.75" customHeight="1" x14ac:dyDescent="0.25">
      <c r="A76" s="2" t="s">
        <v>54</v>
      </c>
      <c r="B76" s="17">
        <f>382800/1000</f>
        <v>382.8</v>
      </c>
    </row>
    <row r="77" spans="1:2" ht="24.75" customHeight="1" x14ac:dyDescent="0.25">
      <c r="A77" s="9" t="s">
        <v>52</v>
      </c>
      <c r="B77" s="11">
        <f>B11+B15+B22+B25+B28+B41+B45+B48+B50+B54+B57+B67+B75</f>
        <v>7049.5007200000009</v>
      </c>
    </row>
  </sheetData>
  <mergeCells count="4">
    <mergeCell ref="A5:E5"/>
    <mergeCell ref="B8:B10"/>
    <mergeCell ref="A3:D3"/>
    <mergeCell ref="A8:A10"/>
  </mergeCells>
  <pageMargins left="0.70866141732283472" right="0.11811023622047245" top="0.74803149606299213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Зикеева Ирина Николаевна</dc:creator>
  <cp:lastModifiedBy>Зикеева Ирина Николаевна</cp:lastModifiedBy>
  <cp:lastPrinted>2017-01-12T13:09:09Z</cp:lastPrinted>
  <dcterms:created xsi:type="dcterms:W3CDTF">2016-04-26T07:46:51Z</dcterms:created>
  <dcterms:modified xsi:type="dcterms:W3CDTF">2017-01-12T13:12:14Z</dcterms:modified>
</cp:coreProperties>
</file>