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9348" activeTab="0"/>
  </bookViews>
  <sheets>
    <sheet name="Лист1" sheetId="1" r:id="rId1"/>
  </sheets>
  <definedNames>
    <definedName name="_xlnm.Print_Titles" localSheetId="0">'Лист1'!$B:$B,'Лист1'!$4:$4</definedName>
    <definedName name="Районы_delme">'Лист1'!#REF!</definedName>
  </definedNames>
  <calcPr fullCalcOnLoad="1"/>
</workbook>
</file>

<file path=xl/sharedStrings.xml><?xml version="1.0" encoding="utf-8"?>
<sst xmlns="http://schemas.openxmlformats.org/spreadsheetml/2006/main" count="921" uniqueCount="640">
  <si>
    <t>188671, Ленинградская область, Всеволожский район, д.Лепсари</t>
  </si>
  <si>
    <t>4703027719</t>
  </si>
  <si>
    <t>41612442111</t>
  </si>
  <si>
    <t>8-813-70-63-211,234</t>
  </si>
  <si>
    <t>ООО "Спутник"</t>
  </si>
  <si>
    <t>194294, Санкт-Петербург, ул. Первого Мая, д. 109</t>
  </si>
  <si>
    <t>4703005137</t>
  </si>
  <si>
    <t>416612456</t>
  </si>
  <si>
    <t>594-90-88,594-90-35</t>
  </si>
  <si>
    <t>СПК "Пригородный"</t>
  </si>
  <si>
    <t>Всеволожский</t>
  </si>
  <si>
    <t>188855,  Ленинградская область, Выборгский район, п.Первомайское</t>
  </si>
  <si>
    <t>4704008395</t>
  </si>
  <si>
    <t>41615460</t>
  </si>
  <si>
    <t>431-99-42,99-93</t>
  </si>
  <si>
    <t>АО "Птицефабрика Роскар"</t>
  </si>
  <si>
    <t>41615464</t>
  </si>
  <si>
    <t>41615158</t>
  </si>
  <si>
    <t>41615436</t>
  </si>
  <si>
    <t>41615163</t>
  </si>
  <si>
    <t>41615108</t>
  </si>
  <si>
    <t>41615114</t>
  </si>
  <si>
    <t>188850, Ленинградская область, Выборгский район, поселок Победа, п/о Победа</t>
  </si>
  <si>
    <t>4704083071</t>
  </si>
  <si>
    <t>(881378) 65-322</t>
  </si>
  <si>
    <t>ОАО "Птицефабрика Ударник"</t>
  </si>
  <si>
    <t>188966, Ленинградская область,  Выборгский район, пос.Лосево, ул. Новая, д.35</t>
  </si>
  <si>
    <t>4704069366</t>
  </si>
  <si>
    <t>8(813-78) 42-221</t>
  </si>
  <si>
    <t>ООО  "СХП Лосево"</t>
  </si>
  <si>
    <t>41615492</t>
  </si>
  <si>
    <t>188903, Ленинградская область, Выборгский район, поселок Житково</t>
  </si>
  <si>
    <t>4704079340</t>
  </si>
  <si>
    <t>8911-257-65-19</t>
  </si>
  <si>
    <t>ООО "СП "Бекон"</t>
  </si>
  <si>
    <t>188914, Ленинградская область, Выборгский район,пос.Токарево,ул.Кленовая,д.4а</t>
  </si>
  <si>
    <t>4704088785</t>
  </si>
  <si>
    <t>8-911-100-33-83</t>
  </si>
  <si>
    <t>ООО "СП Матросово"</t>
  </si>
  <si>
    <t>188911 Ленинградская область,Выборгский район, п.Ермилово</t>
  </si>
  <si>
    <t>7804092068</t>
  </si>
  <si>
    <t>416 15 108</t>
  </si>
  <si>
    <t>81378) 78-195</t>
  </si>
  <si>
    <t xml:space="preserve">ООО "Север" </t>
  </si>
  <si>
    <t>188836, Ленинградская область, Выборгский район, п.Красносельское, ул. Советская, д. 23</t>
  </si>
  <si>
    <t>4704056720</t>
  </si>
  <si>
    <t>(81378)61596</t>
  </si>
  <si>
    <t>ООО "Сельхозпредприятие "Смена"</t>
  </si>
  <si>
    <t xml:space="preserve">188831, Ленинградская область, Выборгский район, пос. Волочаевка, ул. Мира дом 1/А </t>
  </si>
  <si>
    <t>4704096306</t>
  </si>
  <si>
    <t>8(812)676-01-75</t>
  </si>
  <si>
    <t>ООО "Цвелодубово"</t>
  </si>
  <si>
    <t>188855, Ленинградская область, Выборгский район, пос. Ольшаники</t>
  </si>
  <si>
    <t>4704083226</t>
  </si>
  <si>
    <t>9216430352</t>
  </si>
  <si>
    <t>ООО ТК "Первомайский"</t>
  </si>
  <si>
    <t>188824, Ленинградская область, Выборгский район, пос. Поляны</t>
  </si>
  <si>
    <t>4704004986</t>
  </si>
  <si>
    <t>81378)61-231</t>
  </si>
  <si>
    <t xml:space="preserve">СПК  "Поляны" </t>
  </si>
  <si>
    <t>188840, Ленинградская область,  Выборгский район, п.Рябово,</t>
  </si>
  <si>
    <t>4704049070</t>
  </si>
  <si>
    <t xml:space="preserve">813-78-71346) </t>
  </si>
  <si>
    <t>СПК "Рябовский"</t>
  </si>
  <si>
    <t>Выборгский</t>
  </si>
  <si>
    <t>188341, Ленинградская область, Гатчинский район,  д.Шпаньково, ул. А. Рыкунова, д.40</t>
  </si>
  <si>
    <t>4719011344</t>
  </si>
  <si>
    <t>41618424</t>
  </si>
  <si>
    <t>71-60-575,60540</t>
  </si>
  <si>
    <t>АО "Нива-1"</t>
  </si>
  <si>
    <t>188352 Ленинградская область     Гатчинский район  п/о Пудость, д. Ивановка д.11</t>
  </si>
  <si>
    <t>4705036726</t>
  </si>
  <si>
    <t>41618448</t>
  </si>
  <si>
    <t>(813-71) 93192</t>
  </si>
  <si>
    <t xml:space="preserve">АО "ПЗ "Красногвардейский" </t>
  </si>
  <si>
    <t xml:space="preserve">188360, Ленинградская область, Гатчинский район, п.Войсковицы </t>
  </si>
  <si>
    <t>4719004080</t>
  </si>
  <si>
    <t>41618418</t>
  </si>
  <si>
    <t>81371 63 245,63-160</t>
  </si>
  <si>
    <t>АО "Племенная птицефабрика Войсковицы"</t>
  </si>
  <si>
    <t>188358, Ленинградская область, Гатчинский район, д.Сяськелево, ул.Центральная д. 8-а</t>
  </si>
  <si>
    <t>4705035232</t>
  </si>
  <si>
    <t>41618461</t>
  </si>
  <si>
    <t>(813-71)67-010</t>
  </si>
  <si>
    <t xml:space="preserve">АО "Племзавод "Пламя" </t>
  </si>
  <si>
    <t>41618404</t>
  </si>
  <si>
    <t>188335     Ленинградская обл., Гатчинский р-он., д. Батово д.1</t>
  </si>
  <si>
    <t>4719022995</t>
  </si>
  <si>
    <t>41618452</t>
  </si>
  <si>
    <t>8-(813-71)-54-268</t>
  </si>
  <si>
    <t>ЗАО "Агрокомплекс "Оредеж"</t>
  </si>
  <si>
    <t>188302, Ленинградская область, Гатчинский район, д. Малые Колпаны, ул.Западная 31</t>
  </si>
  <si>
    <t>4719000303</t>
  </si>
  <si>
    <t>41618408</t>
  </si>
  <si>
    <t>8(813-71) 94-214</t>
  </si>
  <si>
    <t>ЗАО "Гатчинский ККЗ"</t>
  </si>
  <si>
    <t>188349, Ленинградская область, Гатчинский район, д. Большие Колпаны, ул.30 лет Победы, д.1</t>
  </si>
  <si>
    <t>4719001508</t>
  </si>
  <si>
    <t>(881371) 61-001</t>
  </si>
  <si>
    <t>ЗАО "Гатчинское"</t>
  </si>
  <si>
    <t>188382, Ленинградская область, Гатчинский район, д.Мины, ул.Школьная, д.8</t>
  </si>
  <si>
    <t>4719005051</t>
  </si>
  <si>
    <t>41618154</t>
  </si>
  <si>
    <t>71)50-089,50-070</t>
  </si>
  <si>
    <t>ЗАО "Искра"</t>
  </si>
  <si>
    <t xml:space="preserve">188352, Ленинградская область,  Гатчинский район, п/о Пудость, д.Большое Рейзино, д.80 </t>
  </si>
  <si>
    <t>4705035056</t>
  </si>
  <si>
    <t>59-097,  59-122</t>
  </si>
  <si>
    <t>ЗАО "Племенной завод "Черново"</t>
  </si>
  <si>
    <t>188362, Ленинградская область, Гатчинский район, д.Жабино, ул.Поселковая, 25</t>
  </si>
  <si>
    <t>4719006714</t>
  </si>
  <si>
    <t>71-54633, 54623</t>
  </si>
  <si>
    <t>ЗАО "Племзавод "Большевик"</t>
  </si>
  <si>
    <t>41618101</t>
  </si>
  <si>
    <t>188301, Ленинградская область, г. Гатчина, ул. 120 Гатчинской дивизии,1</t>
  </si>
  <si>
    <t>4705055670</t>
  </si>
  <si>
    <t>81371-64864</t>
  </si>
  <si>
    <t>ООО "Галактика"</t>
  </si>
  <si>
    <t>188327,Ленинградская область,  Гатчинский район, п. Суйда ул.Центральная дом 20</t>
  </si>
  <si>
    <t>4719009754</t>
  </si>
  <si>
    <t>41618426</t>
  </si>
  <si>
    <t>71-58-969</t>
  </si>
  <si>
    <t>ООО "Семеноводство"</t>
  </si>
  <si>
    <t>188348 , Ленинградская область, Гатчинский район, д.Антелево,  д.2а</t>
  </si>
  <si>
    <t>4719023950</t>
  </si>
  <si>
    <t>8-905-233-20-82</t>
  </si>
  <si>
    <t xml:space="preserve">ООО "Славянка М" </t>
  </si>
  <si>
    <t>Глава К(Ф)Х Уланова Г.В.</t>
  </si>
  <si>
    <t>ООО "АГРОФИРМА"</t>
  </si>
  <si>
    <t>К(Ф)Х Шишикин Александр Анатольевич</t>
  </si>
  <si>
    <t>ООО "АГРОИННОВАЦИЯ"</t>
  </si>
  <si>
    <t>Субсидии на возмещение части процентной ставки по краткосрочным кредитам</t>
  </si>
  <si>
    <t>0.00</t>
  </si>
  <si>
    <t>Финансирование сельхозтоваропроизводителей Ленинградской области за 1-й квартал 2017 года</t>
  </si>
  <si>
    <t>(руб.)</t>
  </si>
  <si>
    <t>Субс. на возмещ. части прямых понесенных затрат на создание и модернизацию объектов животн. комплексов</t>
  </si>
  <si>
    <t>187700 Ленинградская обл. Лодейнопольский район д.Нижняя Шоткуса, д.1</t>
  </si>
  <si>
    <t>781661938609</t>
  </si>
  <si>
    <t>8-921-917-24-42</t>
  </si>
  <si>
    <t>К(Ф)Х Поляков Дмитрий Валерьевич</t>
  </si>
  <si>
    <t>41627404</t>
  </si>
  <si>
    <t>187725, Ленинградская область, Лодейнопольский район,  п. Рассвет, д.10</t>
  </si>
  <si>
    <t>4711013477</t>
  </si>
  <si>
    <t>8(81364)35-201</t>
  </si>
  <si>
    <t>ООО "Агрофирма Рассвет"</t>
  </si>
  <si>
    <t>187735, Ленинградская область, Лодейнопольский район, д.Тервеничи, ул.Народная, д.4</t>
  </si>
  <si>
    <t>4711011078</t>
  </si>
  <si>
    <t>309-94-73</t>
  </si>
  <si>
    <t>ООО "Оятское"</t>
  </si>
  <si>
    <t>187719, Ленинградская область, Лодейнопольский район, . Алеховщина, ул. Алеховщинская, д.3</t>
  </si>
  <si>
    <t>4711012240</t>
  </si>
  <si>
    <t>(813 64) 31-148</t>
  </si>
  <si>
    <t>ООО "Экоферма "Алеховщина"</t>
  </si>
  <si>
    <t>187700, Ленинградская обл., Лодейнопольский р-н, д. Нижняя Шоткуса, д. 24.</t>
  </si>
  <si>
    <t>470901048677</t>
  </si>
  <si>
    <t>962-344-80-47</t>
  </si>
  <si>
    <t>Лодейнопольский</t>
  </si>
  <si>
    <t>188515, Ленинградская область, Ломоносовский район,  д.Кипень, шоссе Ропшинское, 4</t>
  </si>
  <si>
    <t>4720000315</t>
  </si>
  <si>
    <t>41630428</t>
  </si>
  <si>
    <t>76-79210, 79223</t>
  </si>
  <si>
    <t>ЗАО "Кипень"</t>
  </si>
  <si>
    <t>188518,Ленинградская область,  Ломоносовский район, д.Яльгелево</t>
  </si>
  <si>
    <t>4720001196</t>
  </si>
  <si>
    <t>41630440</t>
  </si>
  <si>
    <t xml:space="preserve">  8(813) 76-74225</t>
  </si>
  <si>
    <t>ЗАО "Красносельское"</t>
  </si>
  <si>
    <t xml:space="preserve">188508, Ленинградская область, Ломоносовский район, д. Виллози </t>
  </si>
  <si>
    <t>4720003274</t>
  </si>
  <si>
    <t>41630416</t>
  </si>
  <si>
    <t>79-210,79-236,79-223</t>
  </si>
  <si>
    <t>ЗАО "Можайское"</t>
  </si>
  <si>
    <t>188520, Ленинградская обл., Ломоносовский р-н, д. Гостилицы, ул. Центральная, д. 7</t>
  </si>
  <si>
    <t>4720000114</t>
  </si>
  <si>
    <t>41630420</t>
  </si>
  <si>
    <t xml:space="preserve">(812) 423-06-59   </t>
  </si>
  <si>
    <t xml:space="preserve">ЗАО "ПЗ "Красная Балтика" </t>
  </si>
  <si>
    <t>188505, Ленинградская область,  Ломоносовский район, п. Аннино, ул.10-ой Пятилетки, д. 1А</t>
  </si>
  <si>
    <t>4720000474</t>
  </si>
  <si>
    <t>41630404</t>
  </si>
  <si>
    <t>813-76-59-133</t>
  </si>
  <si>
    <t>ЗАО "Победа"</t>
  </si>
  <si>
    <t>188530, Ленинградская область, Ломоносовский район, д.Садовая, д.17- юр. адрес</t>
  </si>
  <si>
    <t>7838510820</t>
  </si>
  <si>
    <t>41630412181</t>
  </si>
  <si>
    <t>960-235-75-90 бух.</t>
  </si>
  <si>
    <t>ООО "АГРОСТАНДАРТ"</t>
  </si>
  <si>
    <t>188538,Ленинградская область,  Ломоносовский район, д.Шундорово</t>
  </si>
  <si>
    <t>4720016033</t>
  </si>
  <si>
    <t>347-94-01</t>
  </si>
  <si>
    <t>ООО "Племенная птицефабрика Лебяжье"</t>
  </si>
  <si>
    <t>188525, Ленинградская область, Ломоносовский район, село Копорье. адм. здание  ЗАО "Копорье", каб.17</t>
  </si>
  <si>
    <t>4725482302</t>
  </si>
  <si>
    <t>41630432</t>
  </si>
  <si>
    <t>(813-76) 50710</t>
  </si>
  <si>
    <t>ООО "СХП "Копорье"</t>
  </si>
  <si>
    <t>Ломоносовский</t>
  </si>
  <si>
    <t>188282 ,Ленинградская область, Лужский район, п.Волошово, ул. Новая д.1</t>
  </si>
  <si>
    <t>4710022976</t>
  </si>
  <si>
    <t>41633416</t>
  </si>
  <si>
    <t>(813-72) 56-139</t>
  </si>
  <si>
    <t>АО "Волошово"</t>
  </si>
  <si>
    <t>41633154</t>
  </si>
  <si>
    <t>41633488</t>
  </si>
  <si>
    <t>41633420</t>
  </si>
  <si>
    <t>188279, Ленинградская область, Лужский район, п.Дзержинского, ул. Центральная, д.5</t>
  </si>
  <si>
    <t>4710003677</t>
  </si>
  <si>
    <t>(72) 50-460</t>
  </si>
  <si>
    <t>ЗАО Племзавод "Рапти"</t>
  </si>
  <si>
    <t>188222 ,Ленинградская область,Лужский р-н, д.Моровино</t>
  </si>
  <si>
    <t>471006326045</t>
  </si>
  <si>
    <t>41633456</t>
  </si>
  <si>
    <t>89215916215</t>
  </si>
  <si>
    <t>К(Ф)Х Дебелый В.В.</t>
  </si>
  <si>
    <t>41633408</t>
  </si>
  <si>
    <t>41633448</t>
  </si>
  <si>
    <t>188225,  Ленинградская область, Лужский район, д.Моровино,д.2б</t>
  </si>
  <si>
    <t>4710003331</t>
  </si>
  <si>
    <t>8-921-331-93-13</t>
  </si>
  <si>
    <t>Крестьянское хозяйство "Александровка" Александров Владимир Павлович</t>
  </si>
  <si>
    <t>188288, Ленинградская область, Лужский район, д. Новоселье</t>
  </si>
  <si>
    <t>4710006893</t>
  </si>
  <si>
    <t>8-981-711-01-81</t>
  </si>
  <si>
    <t xml:space="preserve">Крестьянское хозяйство "Лебедь" </t>
  </si>
  <si>
    <t>188255, Ленинградская область, Лужский район, п.Толмачево,</t>
  </si>
  <si>
    <t>4710003839</t>
  </si>
  <si>
    <t>(81372) 20492</t>
  </si>
  <si>
    <t>ОАО "Лужский комбикормовый завод"</t>
  </si>
  <si>
    <t>188290, Ленинградская область, Лужский район, п.Осьмино, ул.Ленина, 47</t>
  </si>
  <si>
    <t>4710005265</t>
  </si>
  <si>
    <t>2-37-53,72-260,72160</t>
  </si>
  <si>
    <t>ОАО "Партизан"</t>
  </si>
  <si>
    <t>188285, Ленинградская область, Лужский район, д.Ретюнь</t>
  </si>
  <si>
    <t>4710004180</t>
  </si>
  <si>
    <t>88137253570,53548,</t>
  </si>
  <si>
    <t>ОАО "Рассвет"</t>
  </si>
  <si>
    <t>188288, Ленинградская область, Лужский район, п. Володарское</t>
  </si>
  <si>
    <t>4710021620</t>
  </si>
  <si>
    <t>7264184,(813)7264184</t>
  </si>
  <si>
    <t>ООО  "Племенной завод "Урожай"</t>
  </si>
  <si>
    <t>188222,Ленинградская область, Лужский район, пос. Приозерный, ул.Центральная, д 4А</t>
  </si>
  <si>
    <t>4710028657</t>
  </si>
  <si>
    <t>(812) 640-22-39</t>
  </si>
  <si>
    <t>ООО "Агрохолдинг "Приозерный"</t>
  </si>
  <si>
    <t>188224, Ленинградская область, Лужский район, поселок Тесово 4, ул. 20 Съезда, д.7а,</t>
  </si>
  <si>
    <t>4710031723</t>
  </si>
  <si>
    <t>41633472</t>
  </si>
  <si>
    <t>934-20-43</t>
  </si>
  <si>
    <t>ООО "ИДАВАНГ ЛУГА"</t>
  </si>
  <si>
    <t>188220, Ленинградская область,  Лужский район, д. Почап</t>
  </si>
  <si>
    <t>7820012630</t>
  </si>
  <si>
    <t xml:space="preserve">  8 9602469724- гл.б</t>
  </si>
  <si>
    <t>ООО "НПС "Клевер"</t>
  </si>
  <si>
    <t>188225, Ленинградская область, Лужский район, дер.Ям-Тесово, ул.Центральная, д.12а</t>
  </si>
  <si>
    <t>4710031410</t>
  </si>
  <si>
    <t>8-813-72-786-72</t>
  </si>
  <si>
    <t>ООО "Правда"</t>
  </si>
  <si>
    <t>188290, Ленинградская область, Лужский район, п.Осьмино, ул.Ленина д.51А</t>
  </si>
  <si>
    <t>7840367832</t>
  </si>
  <si>
    <t>416633448</t>
  </si>
  <si>
    <t>8-911-719-41-46</t>
  </si>
  <si>
    <t>ООО "Труд"</t>
  </si>
  <si>
    <t>188270, Ленинградская область, Лужский раон, деревня Заклинье, ул. Новая, дом 22.</t>
  </si>
  <si>
    <t>4710012590</t>
  </si>
  <si>
    <t>41633101</t>
  </si>
  <si>
    <t>89217382111</t>
  </si>
  <si>
    <t>Общество с ограниченной ответственностью "Три Татьяны"</t>
  </si>
  <si>
    <t>188222, Ленинградская область, Лужский район,, п.Приозерный, ул Центральная, д.3 А</t>
  </si>
  <si>
    <t>4710001630</t>
  </si>
  <si>
    <t>(813) 72-78-244</t>
  </si>
  <si>
    <t>СПК "Оредежский"</t>
  </si>
  <si>
    <t>Лужский</t>
  </si>
  <si>
    <t>Подпорожский</t>
  </si>
  <si>
    <t>188733, Ленинградская область, Приозерский район, д. Раздолье</t>
  </si>
  <si>
    <t>4712003009</t>
  </si>
  <si>
    <t>41639408</t>
  </si>
  <si>
    <t xml:space="preserve"> 79) 66-717, 38-295,</t>
  </si>
  <si>
    <t xml:space="preserve">АО  ПЗ "Раздолье" </t>
  </si>
  <si>
    <t>188765, Ленинградская область, Приозерский район, п.Мельниково, ул. Калинина,  д.3</t>
  </si>
  <si>
    <t>4712000350</t>
  </si>
  <si>
    <t>41639428</t>
  </si>
  <si>
    <t xml:space="preserve">81379 911 01  </t>
  </si>
  <si>
    <t>АО " ПЗ "Мельниково"</t>
  </si>
  <si>
    <t>188750, Ленинградская область, Приозерский район, п.Плодовое, ул. Центральная, д. 14</t>
  </si>
  <si>
    <t>4712002196</t>
  </si>
  <si>
    <t>41639436</t>
  </si>
  <si>
    <t>81379-96383, 96160</t>
  </si>
  <si>
    <t xml:space="preserve">АО "ПЗ "Первомайский" </t>
  </si>
  <si>
    <t>188736, Ленинградская область, Приозерский район, д.Кривко, ул. Фестивальная, д.1</t>
  </si>
  <si>
    <t>4712002990</t>
  </si>
  <si>
    <t>41639444</t>
  </si>
  <si>
    <t>8-81379-61374</t>
  </si>
  <si>
    <t>АО "ПЗ "Расцвет"</t>
  </si>
  <si>
    <t>188734,  Ленинградская область, Приозерский район, п.Запорожское, ул.Советская,14</t>
  </si>
  <si>
    <t>4712002693</t>
  </si>
  <si>
    <t>41639416</t>
  </si>
  <si>
    <t>813-79-66-398,66-385</t>
  </si>
  <si>
    <t>АО "ПЗ Гражданский"</t>
  </si>
  <si>
    <t xml:space="preserve">188769, Ленинградская область, Приозерский район, пос. Починок, ул. Леншоссе, д.15 </t>
  </si>
  <si>
    <t>4712000463</t>
  </si>
  <si>
    <t>41639424</t>
  </si>
  <si>
    <t xml:space="preserve">8(81379) 94130 </t>
  </si>
  <si>
    <t>АО "Судаково"</t>
  </si>
  <si>
    <t>188754, Ленинградская область, Приозерский район, д.Красноозерное, ул. Центральная, 13</t>
  </si>
  <si>
    <t>4712010662</t>
  </si>
  <si>
    <t>41639420</t>
  </si>
  <si>
    <t>(81379)67-464</t>
  </si>
  <si>
    <t>АО ПЗ "Красноозерное"</t>
  </si>
  <si>
    <t>188732, Ленинградская область, Приозерский район, п.Петровское, ул. Шоссейная, д.22</t>
  </si>
  <si>
    <t>4712000216</t>
  </si>
  <si>
    <t>41639440</t>
  </si>
  <si>
    <t>(813-79)66-145</t>
  </si>
  <si>
    <t>АО ПЗ "Петровский"</t>
  </si>
  <si>
    <t>188744, Ленинградская область, Приозерский район, п.Громово, ул. Центральная, д.10</t>
  </si>
  <si>
    <t>4712001001</t>
  </si>
  <si>
    <t>41639412</t>
  </si>
  <si>
    <t>88137999385; 6432821</t>
  </si>
  <si>
    <t xml:space="preserve">ЗАО ПЗ "Красноармейский" </t>
  </si>
  <si>
    <t>41639101</t>
  </si>
  <si>
    <t>188750, Ленинградская область, Приозерский район, п.Плодовое, б/о "Отрадное", корп.2, литер А</t>
  </si>
  <si>
    <t>4712023414</t>
  </si>
  <si>
    <t>8-911-239-46-80</t>
  </si>
  <si>
    <t>ООО "Урожайное"</t>
  </si>
  <si>
    <t>188760, Ленинградская область, г.Приозерск, ул. Набережная. д.3</t>
  </si>
  <si>
    <t>7841452382</t>
  </si>
  <si>
    <t xml:space="preserve">(812) 610-20-55, </t>
  </si>
  <si>
    <t>ООО "Яровое"</t>
  </si>
  <si>
    <t>Итого</t>
  </si>
  <si>
    <t>Наименование хозяйств</t>
  </si>
  <si>
    <t>ИНН</t>
  </si>
  <si>
    <t>ОКТМО</t>
  </si>
  <si>
    <t>Адрес</t>
  </si>
  <si>
    <t>Телефон</t>
  </si>
  <si>
    <t>01.01.2016</t>
  </si>
  <si>
    <t>31.12.2016</t>
  </si>
  <si>
    <t>187650 Ленинградская область,Бокситогорский район д. Селище Борского с/п,д.3</t>
  </si>
  <si>
    <t>470103512535</t>
  </si>
  <si>
    <t>41603416</t>
  </si>
  <si>
    <t>8-921-312-59-29</t>
  </si>
  <si>
    <t>К(Ф) Х Тихонов Сергей Валериевич</t>
  </si>
  <si>
    <t>Ленинградская область, Бокситогорский район, Борское сельское поселение</t>
  </si>
  <si>
    <t>4715029534</t>
  </si>
  <si>
    <t>41603101</t>
  </si>
  <si>
    <t>К(Ф)Х "Катумские овцы"</t>
  </si>
  <si>
    <t>187650 ,Ленинградская область, Бокситогорский район , д. Селище д.2</t>
  </si>
  <si>
    <t>470101066853</t>
  </si>
  <si>
    <t>8 921 992 34 43</t>
  </si>
  <si>
    <t>К(Ф)Х Тихонов Александр Валериевич</t>
  </si>
  <si>
    <t>187645 Ленинградская обл. Бокситогорский р-н, д. Болото ,д.28</t>
  </si>
  <si>
    <t>4701006544</t>
  </si>
  <si>
    <t>9213391995</t>
  </si>
  <si>
    <t>Крестьянское хозяйство Киселева Николая Николаевича</t>
  </si>
  <si>
    <t>ООО "Волна"</t>
  </si>
  <si>
    <t>187602, Ленинградская область, Бокситогорский район, г.Пикалево, ул.Заводская, д.10</t>
  </si>
  <si>
    <t>4715025459</t>
  </si>
  <si>
    <t>41603102</t>
  </si>
  <si>
    <t>67-37-268, 37-222,</t>
  </si>
  <si>
    <t>ООО "Круглый год"</t>
  </si>
  <si>
    <t>Бокситогорский</t>
  </si>
  <si>
    <t>188420, Ленинградская область, Волосовский район, дер.Торосово, д.51</t>
  </si>
  <si>
    <t>4717001460</t>
  </si>
  <si>
    <t>41606416</t>
  </si>
  <si>
    <t>77-262, 77-117</t>
  </si>
  <si>
    <t>АО "ПЗ "Торосово"</t>
  </si>
  <si>
    <t>41606424</t>
  </si>
  <si>
    <t>41606430</t>
  </si>
  <si>
    <t>188417,  Ленинградская область, Волосовский район, п. Сумино, дом 52</t>
  </si>
  <si>
    <t>4717000837</t>
  </si>
  <si>
    <t xml:space="preserve">41606416 </t>
  </si>
  <si>
    <t>(73) 21-577,24-471</t>
  </si>
  <si>
    <t>ЗАО  "Сумино"</t>
  </si>
  <si>
    <t>188402, Ленинградская область,  Волосовский район, д. Терпилицы</t>
  </si>
  <si>
    <t>4717000812</t>
  </si>
  <si>
    <t>41606444</t>
  </si>
  <si>
    <t>75-210,75-217</t>
  </si>
  <si>
    <t>ЗАО "Октябрьское"</t>
  </si>
  <si>
    <t>188413, Ленинградская область, Волосовский район, д. Рабитицы, д. 23 а</t>
  </si>
  <si>
    <t>4717000611</t>
  </si>
  <si>
    <t>41606408</t>
  </si>
  <si>
    <t>22-431, 72-217гл.б</t>
  </si>
  <si>
    <t>ЗАО "ПЗ" Рабитицы"</t>
  </si>
  <si>
    <t>188423,Ленинградская область, Волосовский район, д. Бегуницы, д.53</t>
  </si>
  <si>
    <t>4717000636</t>
  </si>
  <si>
    <t>41606404</t>
  </si>
  <si>
    <t>(73) 51-170,51-109</t>
  </si>
  <si>
    <t>ЗАО "Племзавод "Гомонтово"</t>
  </si>
  <si>
    <t>188421, Ленинградская область,Волосовский район,д. Клопицы</t>
  </si>
  <si>
    <t>4717000379</t>
  </si>
  <si>
    <t>73-78-256,78-360</t>
  </si>
  <si>
    <t xml:space="preserve">ЗАО "Племзавод "Ленинский путь" </t>
  </si>
  <si>
    <t>188422, Ленинградская область, , Волосовский район, п. Сельцо</t>
  </si>
  <si>
    <t>4717001044</t>
  </si>
  <si>
    <t>41606428</t>
  </si>
  <si>
    <t>73-52-219</t>
  </si>
  <si>
    <t>ЗАО "СЕЛЬЦО"</t>
  </si>
  <si>
    <t>41606432</t>
  </si>
  <si>
    <t>188410, Ленинградская область, г. Волосово, ул. Ленинградская, д. 7, кв. 84</t>
  </si>
  <si>
    <t>471700092886</t>
  </si>
  <si>
    <t>41606101</t>
  </si>
  <si>
    <t>8-981-809-76-36</t>
  </si>
  <si>
    <t>Крестьянское (фермерское) хозяйство Пантелеева Б.М.</t>
  </si>
  <si>
    <t>188410, Ленинградская область, г.Волосово, улица Хрустицкого, дом 78</t>
  </si>
  <si>
    <t>4717009170</t>
  </si>
  <si>
    <t>326-18-58</t>
  </si>
  <si>
    <t>ООО "АгроИнтер"</t>
  </si>
  <si>
    <t>188444, Ленинградская обл., Волосовский р-н, д. Большой Сабск, д.55.</t>
  </si>
  <si>
    <t>7816211986</t>
  </si>
  <si>
    <t>41606436</t>
  </si>
  <si>
    <t>813-73-22-686, 22097</t>
  </si>
  <si>
    <t>188447, Ленинградская область, Волосовский район, п. Остроговицы, д.9а</t>
  </si>
  <si>
    <t>4705056874</t>
  </si>
  <si>
    <t>(81373) 61-120</t>
  </si>
  <si>
    <t>ООО "Остроговицы"</t>
  </si>
  <si>
    <t>188414, Ленинградская область, Волосовский район, д. Извара, д.15</t>
  </si>
  <si>
    <t>4705058624</t>
  </si>
  <si>
    <t>41606418</t>
  </si>
  <si>
    <t>8-911-721-49-97</t>
  </si>
  <si>
    <t>ООО "Рос Агро"</t>
  </si>
  <si>
    <t>188416,  Ленинградская область. Волосовский район, д.Большая Вруда</t>
  </si>
  <si>
    <t>4705056923</t>
  </si>
  <si>
    <t xml:space="preserve">41606412 </t>
  </si>
  <si>
    <t>73-55-371</t>
  </si>
  <si>
    <t>ООО "СП "Сяглицы"</t>
  </si>
  <si>
    <t>188440, Ленинградская обл., Волосовский р-н, п.Каложицы</t>
  </si>
  <si>
    <t>4717001100</t>
  </si>
  <si>
    <t>8-813-73-61-144</t>
  </si>
  <si>
    <t xml:space="preserve">ФГУП "Каложицы" </t>
  </si>
  <si>
    <t>Волосовский</t>
  </si>
  <si>
    <t>187439, Ленинградская область, Волховский район, с.Колчаново, микрорайон Алексино, д.16</t>
  </si>
  <si>
    <t>4718001110</t>
  </si>
  <si>
    <t>41609427</t>
  </si>
  <si>
    <t>(8-813-63)39170</t>
  </si>
  <si>
    <t>АО "Алексино"</t>
  </si>
  <si>
    <t>187414,Ленинградская область,  Волховский район, д. Бережки, ул. Песочная, д.9</t>
  </si>
  <si>
    <t>4718001150</t>
  </si>
  <si>
    <t>41609453</t>
  </si>
  <si>
    <t>(8-813-63)37-772</t>
  </si>
  <si>
    <t>АО "Заречье"</t>
  </si>
  <si>
    <t>187442, Ленинградская область, Волховский р-н,,д. Усадище</t>
  </si>
  <si>
    <t>4702018574</t>
  </si>
  <si>
    <t>41609465101</t>
  </si>
  <si>
    <t>8(813-63)34-338</t>
  </si>
  <si>
    <t>АО "ПЗ "Мыслинский"</t>
  </si>
  <si>
    <t>187412, Ленинградская область, Волховский район, с. Старая Ладога , ул.Советская, д3</t>
  </si>
  <si>
    <t>4718000935</t>
  </si>
  <si>
    <t>41609462</t>
  </si>
  <si>
    <t>(813-63) 49095,72230</t>
  </si>
  <si>
    <t>ЗАО "Волховское"</t>
  </si>
  <si>
    <t>41609104</t>
  </si>
  <si>
    <t>41609101</t>
  </si>
  <si>
    <t>187430, Ленинградская область,  Волховский район, д. Иссад, ул. Старосельская, д. 71.</t>
  </si>
  <si>
    <t>4702017549</t>
  </si>
  <si>
    <t>41609418101</t>
  </si>
  <si>
    <t>(81363)35-133,35-119</t>
  </si>
  <si>
    <t>ООО "Племенной завод "Новоладожский"</t>
  </si>
  <si>
    <t>187450,Ленинградская область,Волховский район, г.Новая Ладога,ул.1Мая, дом 5</t>
  </si>
  <si>
    <t>4702046892</t>
  </si>
  <si>
    <t xml:space="preserve">812-380-01-30 </t>
  </si>
  <si>
    <t>ООО "Рассвет плюс"</t>
  </si>
  <si>
    <t>188413, Ленинградская область,г. Волхов, мкр-н Лисички, ферма Лисички</t>
  </si>
  <si>
    <t>4702006113</t>
  </si>
  <si>
    <t>63-72036,88136372036</t>
  </si>
  <si>
    <t>ООО "ФЕРМА"</t>
  </si>
  <si>
    <t>Волховский</t>
  </si>
  <si>
    <t>188686, Ленинградская область,  Всеволожский район, д. Разметелево, д.12</t>
  </si>
  <si>
    <t>4703007832</t>
  </si>
  <si>
    <t>41612416</t>
  </si>
  <si>
    <t>(81370)74-367 74-157</t>
  </si>
  <si>
    <t>АО  "Совхоз Всеволожский"</t>
  </si>
  <si>
    <t xml:space="preserve">188710,Ленинградская область, Всеволожский район, п..Новосаратовка </t>
  </si>
  <si>
    <t>4703003595</t>
  </si>
  <si>
    <t>41612168</t>
  </si>
  <si>
    <t>775-01-15, 01-20</t>
  </si>
  <si>
    <t xml:space="preserve">ЗАО "Племенной завод Приневское" </t>
  </si>
  <si>
    <t>188680, Ленинградская область,  Всеволожский район, Колтушская волость, вблизи деревни Старая</t>
  </si>
  <si>
    <t>4703006839</t>
  </si>
  <si>
    <t>329-22-20</t>
  </si>
  <si>
    <t>ЗАО Агрофирма "Выборжец"</t>
  </si>
  <si>
    <t>Приозерский</t>
  </si>
  <si>
    <t>188572, Ленинградская область, Сланцевский район, д.Выскатка, ул, Центральная. д.48</t>
  </si>
  <si>
    <t>4713000025</t>
  </si>
  <si>
    <t>41642404</t>
  </si>
  <si>
    <t>813-74-65161</t>
  </si>
  <si>
    <t>АО "Родина"</t>
  </si>
  <si>
    <t xml:space="preserve">188553, Ленинградская область, Сланцевский район, д Овсище, д.70 </t>
  </si>
  <si>
    <t>4713000770</t>
  </si>
  <si>
    <t>41642436</t>
  </si>
  <si>
    <t>8(81374)61-222 61-2</t>
  </si>
  <si>
    <t>ЗАО "Осьминское"</t>
  </si>
  <si>
    <t>Сланцевский</t>
  </si>
  <si>
    <t>187509, Ленинградская область, Тихвинский район, п.Цвылево, д.5</t>
  </si>
  <si>
    <t>4715002099</t>
  </si>
  <si>
    <t>41645432</t>
  </si>
  <si>
    <t>37-268; 37-222; 247</t>
  </si>
  <si>
    <t>АО "КУЛЬТУРА-АГРО"</t>
  </si>
  <si>
    <t>187504, Ленинградская область, Тихвинский район, д. Мелегежская Горка, 17</t>
  </si>
  <si>
    <t>4715003007</t>
  </si>
  <si>
    <t>41645408</t>
  </si>
  <si>
    <t>(813)-6738174</t>
  </si>
  <si>
    <t>ЗАО "Сельхозпредприятие Андреевское"</t>
  </si>
  <si>
    <t>Ленинградская область, Тихвинский район, Горское сельское поселение, вблизи д.Вяльгино</t>
  </si>
  <si>
    <t>471504529746</t>
  </si>
  <si>
    <t>41645416101</t>
  </si>
  <si>
    <t>8-921-653-22-77</t>
  </si>
  <si>
    <t>К(Ф)Х Власова Юрия Владимировича</t>
  </si>
  <si>
    <t>41645456101</t>
  </si>
  <si>
    <t>187542, Ленинградская область, Тихвинский район, деревня Пашозеро</t>
  </si>
  <si>
    <t>4715030410</t>
  </si>
  <si>
    <t>67-58453,951-6695089</t>
  </si>
  <si>
    <t>ООО "СП "Пашозерское"</t>
  </si>
  <si>
    <t>Тихвинский</t>
  </si>
  <si>
    <t xml:space="preserve">187032, Ленинградская область,Тосненский район, п.Тельмана, </t>
  </si>
  <si>
    <t>4716000496</t>
  </si>
  <si>
    <t>41648443</t>
  </si>
  <si>
    <t>456-40-96</t>
  </si>
  <si>
    <t>ЗАО "Племхоз имени Тельмана"</t>
  </si>
  <si>
    <t>41648418</t>
  </si>
  <si>
    <t>41648101</t>
  </si>
  <si>
    <t>187032,Ленинградская область, Тосненский район п. Тельмана,д.10 кв.68</t>
  </si>
  <si>
    <t>471609030552</t>
  </si>
  <si>
    <t>41648452</t>
  </si>
  <si>
    <t>89218799940</t>
  </si>
  <si>
    <t>К(Ф)Х Ширалиев Сеймур Октай оглы</t>
  </si>
  <si>
    <t>187000, Ленинградская область, г.Тосно, ул.Советская, д.9А</t>
  </si>
  <si>
    <t>4716022524</t>
  </si>
  <si>
    <t>(81361) 96-177</t>
  </si>
  <si>
    <t>ООО "Агрохолдинг"Пулковский"</t>
  </si>
  <si>
    <t>187029, Ленинградская область, Тосненский район, д.Нурма</t>
  </si>
  <si>
    <t>4716029840</t>
  </si>
  <si>
    <t>ООО "ИДАВАНГ АГРО"</t>
  </si>
  <si>
    <t>187032, Ленинградская область, Тосненский район, пос. Тельмана, ул.Красноборская дорога, д.6</t>
  </si>
  <si>
    <t>4716020534</t>
  </si>
  <si>
    <t>404-54-83</t>
  </si>
  <si>
    <t>ООО "МПК Тосненский"</t>
  </si>
  <si>
    <t>Тосненский</t>
  </si>
  <si>
    <t xml:space="preserve">Субсидии на оказание несвязанной поддержки сельскохозяйственным товаропроизводителям в области растениеводства  </t>
  </si>
  <si>
    <t xml:space="preserve">Субсидии на поддержку племенного животноводства </t>
  </si>
  <si>
    <t xml:space="preserve">Субсидии на возмещение части затрат на содержание основных свиноматок </t>
  </si>
  <si>
    <t xml:space="preserve">Субсидии на возмещение части затрат на приобретение с/х техники и оборудования для с/х производства </t>
  </si>
  <si>
    <t xml:space="preserve">Субсидии на возмещение части затрат на производство племенных яиц  </t>
  </si>
  <si>
    <t xml:space="preserve">Субсидии на возмещение части процентной ставки по инвестиционным  кредитам (займам) </t>
  </si>
  <si>
    <t>Повышение продуктивности в молочном скотоводстве</t>
  </si>
  <si>
    <t>188325, Гатчинский район, п.Кобралово, ул.Вокзальная, 13</t>
  </si>
  <si>
    <t>4719018438</t>
  </si>
  <si>
    <t>41618460</t>
  </si>
  <si>
    <t>8(81371)69-140</t>
  </si>
  <si>
    <t>СПК "Кобраловский"</t>
  </si>
  <si>
    <t>Гатчинский</t>
  </si>
  <si>
    <t>188460, Ленинградская область, Кингисеппский район, д.Ополье</t>
  </si>
  <si>
    <t>4707001302</t>
  </si>
  <si>
    <t>41621444</t>
  </si>
  <si>
    <t>75-62-330,62-318,</t>
  </si>
  <si>
    <t>АО "Ополье"</t>
  </si>
  <si>
    <t>Кингисеппский</t>
  </si>
  <si>
    <t>41624152</t>
  </si>
  <si>
    <t>41624101</t>
  </si>
  <si>
    <t>187100,Ленинградская область, Киришский район,деревня Кусино, ул. Центральная, д.18</t>
  </si>
  <si>
    <t>4708000051</t>
  </si>
  <si>
    <t>41624423</t>
  </si>
  <si>
    <t xml:space="preserve">(68) 76-322 76-324 </t>
  </si>
  <si>
    <t>ЗАО "Березовское"</t>
  </si>
  <si>
    <t>187120 Ленинградская обл. Киришский район д. Луг ул. Садовая, д.33</t>
  </si>
  <si>
    <t>470800127442</t>
  </si>
  <si>
    <t>9111432994</t>
  </si>
  <si>
    <t>К(Ф)Х Захарова Н.Н.</t>
  </si>
  <si>
    <t>41624412</t>
  </si>
  <si>
    <t xml:space="preserve">187110, Ленинградская область,  г. Кириши, Волховская наб. д.24, кв.15 </t>
  </si>
  <si>
    <t>782600519200</t>
  </si>
  <si>
    <t>8-981-727-80-65</t>
  </si>
  <si>
    <t>К(Ф)Х Москвин Александр Анатольевич</t>
  </si>
  <si>
    <t>187120 Киришский район Ленинградской области пгт Будогощь ул. Кирова д.20</t>
  </si>
  <si>
    <t>470806925920</t>
  </si>
  <si>
    <t>89817828675</t>
  </si>
  <si>
    <t>К(Ф)Х Перетина Ильи Владимировича</t>
  </si>
  <si>
    <t>187120, Ленинградская область, Киришский район, г.п. Будогощь, ул.Советская, 87</t>
  </si>
  <si>
    <t>4708012561</t>
  </si>
  <si>
    <t>73-501, 73-580,332</t>
  </si>
  <si>
    <t>СПК "Будогощь"</t>
  </si>
  <si>
    <t>187126, Ленинградская область, Киришский район, п.Глажево</t>
  </si>
  <si>
    <t>4708002620</t>
  </si>
  <si>
    <t>(68) 71-334 ,71-232</t>
  </si>
  <si>
    <t>СПК "Осничевский"</t>
  </si>
  <si>
    <t>Киришский</t>
  </si>
  <si>
    <t>187322, Ленинградская область, Кировский район, п. Синявино-1</t>
  </si>
  <si>
    <t>4706002688</t>
  </si>
  <si>
    <t>41625163</t>
  </si>
  <si>
    <t>339-30-07,08</t>
  </si>
  <si>
    <t>АО "Птицефабрика "Северная"</t>
  </si>
  <si>
    <t>41625445</t>
  </si>
  <si>
    <t>187326, Ленинградская область, Кировский район,  п. Приладожский</t>
  </si>
  <si>
    <t>4706001780</t>
  </si>
  <si>
    <t>41625160</t>
  </si>
  <si>
    <t>449-60-93</t>
  </si>
  <si>
    <t>ЗАО "Птицефабрика Синявинская имени 60-летия Союза ССР"</t>
  </si>
  <si>
    <t>187326, Ленинградская обл., Кировский р-н,п. Приладожский,д.21б, кв.13.</t>
  </si>
  <si>
    <t>470600005327</t>
  </si>
  <si>
    <t>965-0827442</t>
  </si>
  <si>
    <t>К(Ф)Х Быков Алексей Дмитриевич</t>
  </si>
  <si>
    <t>187352 Ленинградская обл., Кировский р-н, д. Колосарь, д.20</t>
  </si>
  <si>
    <t>470600009593</t>
  </si>
  <si>
    <t>89214039593</t>
  </si>
  <si>
    <t>Крестьянское хозяйство Пичугин Анатолий Анатольевич</t>
  </si>
  <si>
    <t>187351, Ленинградская область, Кировский район, с.Путилово,  ул. Братьев Пожарских, д.1</t>
  </si>
  <si>
    <t>4706018550</t>
  </si>
  <si>
    <t>41625440</t>
  </si>
  <si>
    <t xml:space="preserve">8(813-62) 68 892,  </t>
  </si>
  <si>
    <t>СПК "Дальняя Поляна"</t>
  </si>
  <si>
    <t>Кировский</t>
  </si>
  <si>
    <t>41627410</t>
  </si>
  <si>
    <t>187725, Ленинградская область, Лодейнопольский р-н, п. Рассвет, д.3, кв.14</t>
  </si>
  <si>
    <t>470901529807</t>
  </si>
  <si>
    <t>8-905-201-77-87</t>
  </si>
  <si>
    <t>К (Ф) Х  Майдаков Олег Александрович</t>
  </si>
  <si>
    <t>187725, Ленинградская область, Лодейнопольский р-н, пгт. Свирьстрой, ул. 1 Мая, д.4</t>
  </si>
  <si>
    <t>470903124806</t>
  </si>
  <si>
    <t>41627154</t>
  </si>
  <si>
    <t>8-905-209-62-32</t>
  </si>
  <si>
    <t>К (Ф) Х Поречин Сергей Сергеевич</t>
  </si>
  <si>
    <t>187725, Ленинградская обл., Лодейнопольский р-н, пос. Рассвет, д.5, кв.35</t>
  </si>
  <si>
    <t>470900048554</t>
  </si>
  <si>
    <t>8 921 649 75 61</t>
  </si>
  <si>
    <t>К(Ф)Х Бондарь Иван Ефимович</t>
  </si>
  <si>
    <t xml:space="preserve">187700 Ленинградская область, Лодейнопольский район, д. Нижняя Шоткуса, д.16 </t>
  </si>
  <si>
    <t>470901530859</t>
  </si>
  <si>
    <t>89112621669</t>
  </si>
  <si>
    <t>К(Ф)Х Борисов Дмитрий Петрович</t>
  </si>
  <si>
    <t>187725, Ленинградская область, Лодейнопольский р-н, п. Рассвет, д.5, кв.53</t>
  </si>
  <si>
    <t>470900078171</t>
  </si>
  <si>
    <t>8136455291</t>
  </si>
  <si>
    <t>К(Ф)Х Боричев Константин Валентинович</t>
  </si>
  <si>
    <t>187713, Ленинградская область, Лодейнопольский район, д.Яровщина</t>
  </si>
  <si>
    <t>470901610159</t>
  </si>
  <si>
    <t>41627404421</t>
  </si>
  <si>
    <t>8-952-357-18-83</t>
  </si>
  <si>
    <t>К(Ф)Х Ивков Андрей Николаевич</t>
  </si>
  <si>
    <t>Ленинградская область, Лодейнопольский район, вблизи д. Шириничи,д.11</t>
  </si>
  <si>
    <t>471103872787</t>
  </si>
  <si>
    <t>41627404411</t>
  </si>
  <si>
    <t>8-921-315-03-21</t>
  </si>
  <si>
    <t>К(Ф)Х Любчика Юрия Борисовича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</si>
</sst>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0"/>
  </numFmts>
  <fonts count="39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7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center" vertical="top" wrapText="1"/>
    </xf>
    <xf numFmtId="1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" fillId="33" borderId="11" xfId="0" applyNumberFormat="1" applyFont="1" applyFill="1" applyBorder="1" applyAlignment="1">
      <alignment vertical="top" wrapText="1"/>
    </xf>
    <xf numFmtId="3" fontId="1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 vertical="top" wrapText="1"/>
    </xf>
    <xf numFmtId="3" fontId="1" fillId="0" borderId="10" xfId="0" applyNumberFormat="1" applyFont="1" applyBorder="1" applyAlignment="1">
      <alignment horizontal="right" vertical="top"/>
    </xf>
    <xf numFmtId="3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 vertical="top" wrapText="1"/>
    </xf>
    <xf numFmtId="3" fontId="3" fillId="0" borderId="10" xfId="0" applyNumberFormat="1" applyFont="1" applyBorder="1" applyAlignment="1">
      <alignment vertical="top"/>
    </xf>
    <xf numFmtId="3" fontId="1" fillId="0" borderId="10" xfId="0" applyNumberFormat="1" applyFont="1" applyBorder="1" applyAlignment="1">
      <alignment vertical="top"/>
    </xf>
    <xf numFmtId="3" fontId="1" fillId="0" borderId="12" xfId="0" applyNumberFormat="1" applyFont="1" applyBorder="1" applyAlignment="1">
      <alignment vertical="top"/>
    </xf>
    <xf numFmtId="3" fontId="2" fillId="0" borderId="11" xfId="0" applyNumberFormat="1" applyFont="1" applyBorder="1" applyAlignment="1">
      <alignment horizontal="right" vertical="top" wrapText="1"/>
    </xf>
    <xf numFmtId="3" fontId="1" fillId="0" borderId="0" xfId="0" applyNumberFormat="1" applyFont="1" applyBorder="1" applyAlignment="1">
      <alignment/>
    </xf>
    <xf numFmtId="3" fontId="2" fillId="0" borderId="15" xfId="0" applyNumberFormat="1" applyFont="1" applyBorder="1" applyAlignment="1">
      <alignment horizontal="center" wrapText="1"/>
    </xf>
    <xf numFmtId="3" fontId="1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3" fontId="1" fillId="0" borderId="16" xfId="0" applyNumberFormat="1" applyFont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wrapText="1"/>
    </xf>
    <xf numFmtId="49" fontId="2" fillId="0" borderId="18" xfId="0" applyNumberFormat="1" applyFont="1" applyBorder="1" applyAlignment="1">
      <alignment horizontal="left" wrapText="1"/>
    </xf>
    <xf numFmtId="49" fontId="3" fillId="0" borderId="18" xfId="0" applyNumberFormat="1" applyFont="1" applyBorder="1" applyAlignment="1">
      <alignment wrapText="1"/>
    </xf>
    <xf numFmtId="49" fontId="3" fillId="0" borderId="18" xfId="0" applyNumberFormat="1" applyFont="1" applyBorder="1" applyAlignment="1">
      <alignment horizontal="left"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0" xfId="0" applyBorder="1" applyAlignment="1">
      <alignment/>
    </xf>
    <xf numFmtId="0" fontId="1" fillId="0" borderId="21" xfId="0" applyFont="1" applyBorder="1" applyAlignment="1">
      <alignment/>
    </xf>
    <xf numFmtId="3" fontId="2" fillId="0" borderId="22" xfId="0" applyNumberFormat="1" applyFont="1" applyBorder="1" applyAlignment="1">
      <alignment horizontal="center" vertical="top" wrapText="1"/>
    </xf>
    <xf numFmtId="3" fontId="2" fillId="0" borderId="22" xfId="0" applyNumberFormat="1" applyFont="1" applyBorder="1" applyAlignment="1">
      <alignment horizontal="right" vertical="top" wrapText="1"/>
    </xf>
    <xf numFmtId="3" fontId="3" fillId="0" borderId="22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vertical="top"/>
    </xf>
    <xf numFmtId="3" fontId="1" fillId="0" borderId="23" xfId="0" applyNumberFormat="1" applyFont="1" applyBorder="1" applyAlignment="1">
      <alignment vertical="top"/>
    </xf>
    <xf numFmtId="3" fontId="2" fillId="0" borderId="24" xfId="0" applyNumberFormat="1" applyFont="1" applyBorder="1" applyAlignment="1">
      <alignment horizontal="right" vertical="top" wrapText="1"/>
    </xf>
    <xf numFmtId="3" fontId="2" fillId="0" borderId="25" xfId="0" applyNumberFormat="1" applyFont="1" applyBorder="1" applyAlignment="1">
      <alignment horizontal="center" wrapText="1"/>
    </xf>
    <xf numFmtId="3" fontId="2" fillId="0" borderId="26" xfId="0" applyNumberFormat="1" applyFont="1" applyBorder="1" applyAlignment="1">
      <alignment horizontal="right" wrapText="1"/>
    </xf>
    <xf numFmtId="3" fontId="2" fillId="0" borderId="27" xfId="0" applyNumberFormat="1" applyFont="1" applyBorder="1" applyAlignment="1">
      <alignment horizontal="right" wrapText="1"/>
    </xf>
    <xf numFmtId="3" fontId="2" fillId="0" borderId="15" xfId="0" applyNumberFormat="1" applyFont="1" applyBorder="1" applyAlignment="1">
      <alignment horizontal="right" wrapText="1"/>
    </xf>
    <xf numFmtId="0" fontId="1" fillId="0" borderId="28" xfId="0" applyFont="1" applyBorder="1" applyAlignment="1">
      <alignment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vertical="top" wrapText="1"/>
    </xf>
    <xf numFmtId="3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94"/>
  <sheetViews>
    <sheetView showZeros="0" tabSelected="1" zoomScale="130" zoomScaleNormal="130" zoomScalePageLayoutView="0" workbookViewId="0" topLeftCell="A1">
      <pane xSplit="8" ySplit="4" topLeftCell="I5" activePane="bottomRight" state="frozen"/>
      <selection pane="topLeft" activeCell="A1" sqref="A1"/>
      <selection pane="topRight" activeCell="I1" sqref="I1"/>
      <selection pane="bottomLeft" activeCell="A11" sqref="A11"/>
      <selection pane="bottomRight" activeCell="K5" sqref="K5"/>
    </sheetView>
  </sheetViews>
  <sheetFormatPr defaultColWidth="9.00390625" defaultRowHeight="12.75"/>
  <cols>
    <col min="1" max="1" width="3.50390625" style="0" customWidth="1"/>
    <col min="2" max="2" width="22.50390625" style="34" customWidth="1"/>
    <col min="3" max="4" width="5.375" style="34" hidden="1" customWidth="1"/>
    <col min="5" max="5" width="9.50390625" style="34" customWidth="1"/>
    <col min="6" max="6" width="9.375" style="0" hidden="1" customWidth="1"/>
    <col min="7" max="7" width="59.50390625" style="0" hidden="1" customWidth="1"/>
    <col min="8" max="8" width="8.625" style="0" hidden="1" customWidth="1"/>
    <col min="9" max="9" width="10.50390625" style="18" customWidth="1"/>
    <col min="10" max="10" width="10.375" style="18" customWidth="1"/>
    <col min="11" max="11" width="10.125" style="18" customWidth="1"/>
    <col min="12" max="13" width="10.50390625" style="18" customWidth="1"/>
    <col min="14" max="14" width="9.875" style="18" customWidth="1"/>
    <col min="15" max="15" width="8.50390625" style="18" customWidth="1"/>
    <col min="16" max="16" width="9.625" style="18" customWidth="1"/>
    <col min="17" max="17" width="9.50390625" style="18" customWidth="1"/>
    <col min="18" max="18" width="11.50390625" style="31" customWidth="1"/>
    <col min="19" max="19" width="5.50390625" style="0" customWidth="1"/>
    <col min="20" max="20" width="2.375" style="0" customWidth="1"/>
    <col min="21" max="21" width="2.50390625" style="0" customWidth="1"/>
    <col min="22" max="22" width="3.00390625" style="0" customWidth="1"/>
    <col min="23" max="23" width="2.875" style="0" customWidth="1"/>
    <col min="24" max="24" width="3.375" style="0" customWidth="1"/>
    <col min="25" max="26" width="2.875" style="0" customWidth="1"/>
    <col min="27" max="57" width="2.50390625" style="0" customWidth="1"/>
    <col min="58" max="58" width="3.50390625" style="0" customWidth="1"/>
    <col min="59" max="60" width="3.375" style="0" customWidth="1"/>
    <col min="61" max="61" width="5.125" style="0" customWidth="1"/>
    <col min="62" max="62" width="4.625" style="0" customWidth="1"/>
  </cols>
  <sheetData>
    <row r="1" spans="1:18" ht="34.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2:18" ht="24" customHeight="1">
      <c r="B2" s="67" t="s">
        <v>133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2:18" s="1" customFormat="1" ht="13.5" customHeight="1" thickBot="1">
      <c r="B3" s="35"/>
      <c r="C3" s="35"/>
      <c r="D3" s="35"/>
      <c r="E3" s="35"/>
      <c r="I3" s="17"/>
      <c r="J3" s="17"/>
      <c r="K3" s="17"/>
      <c r="L3" s="33"/>
      <c r="M3" s="33"/>
      <c r="N3" s="17"/>
      <c r="O3" s="17"/>
      <c r="P3" s="17"/>
      <c r="Q3" s="17"/>
      <c r="R3" s="29" t="s">
        <v>134</v>
      </c>
    </row>
    <row r="4" spans="1:18" s="2" customFormat="1" ht="108" customHeight="1" thickBot="1">
      <c r="A4" s="66"/>
      <c r="B4" s="42" t="s">
        <v>328</v>
      </c>
      <c r="C4" s="15"/>
      <c r="D4" s="9"/>
      <c r="E4" s="9" t="s">
        <v>329</v>
      </c>
      <c r="F4" s="9" t="s">
        <v>330</v>
      </c>
      <c r="G4" s="9" t="s">
        <v>331</v>
      </c>
      <c r="H4" s="14" t="s">
        <v>332</v>
      </c>
      <c r="I4" s="19" t="s">
        <v>535</v>
      </c>
      <c r="J4" s="19" t="s">
        <v>541</v>
      </c>
      <c r="K4" s="19" t="s">
        <v>536</v>
      </c>
      <c r="L4" s="19" t="s">
        <v>540</v>
      </c>
      <c r="M4" s="19" t="s">
        <v>131</v>
      </c>
      <c r="N4" s="19" t="s">
        <v>537</v>
      </c>
      <c r="O4" s="19" t="s">
        <v>539</v>
      </c>
      <c r="P4" s="19" t="s">
        <v>538</v>
      </c>
      <c r="Q4" s="19" t="s">
        <v>135</v>
      </c>
      <c r="R4" s="30" t="s">
        <v>327</v>
      </c>
    </row>
    <row r="5" spans="1:18" s="1" customFormat="1" ht="9.75">
      <c r="A5" s="64"/>
      <c r="B5" s="65"/>
      <c r="C5" s="36"/>
      <c r="D5" s="36"/>
      <c r="E5" s="36"/>
      <c r="F5" s="4"/>
      <c r="G5" s="4"/>
      <c r="H5" s="4"/>
      <c r="I5" s="16"/>
      <c r="J5" s="16"/>
      <c r="K5" s="16"/>
      <c r="L5" s="16"/>
      <c r="M5" s="16"/>
      <c r="N5" s="20"/>
      <c r="O5" s="16"/>
      <c r="P5" s="16"/>
      <c r="Q5" s="54"/>
      <c r="R5" s="60"/>
    </row>
    <row r="6" spans="1:60" s="1" customFormat="1" ht="9.75">
      <c r="A6" s="50"/>
      <c r="B6" s="43" t="s">
        <v>358</v>
      </c>
      <c r="C6" s="37"/>
      <c r="D6" s="37"/>
      <c r="E6" s="38"/>
      <c r="F6" s="6"/>
      <c r="G6" s="6"/>
      <c r="H6" s="6"/>
      <c r="I6" s="21">
        <f aca="true" t="shared" si="0" ref="I6:Q6">SUM(I7:I12)</f>
        <v>1538265</v>
      </c>
      <c r="J6" s="21">
        <f t="shared" si="0"/>
        <v>0</v>
      </c>
      <c r="K6" s="21">
        <f t="shared" si="0"/>
        <v>0</v>
      </c>
      <c r="L6" s="21">
        <f t="shared" si="0"/>
        <v>40005195</v>
      </c>
      <c r="M6" s="21">
        <f t="shared" si="0"/>
        <v>0</v>
      </c>
      <c r="N6" s="21">
        <f t="shared" si="0"/>
        <v>0</v>
      </c>
      <c r="O6" s="21">
        <f t="shared" si="0"/>
        <v>0</v>
      </c>
      <c r="P6" s="21">
        <f t="shared" si="0"/>
        <v>0</v>
      </c>
      <c r="Q6" s="55">
        <f t="shared" si="0"/>
        <v>0</v>
      </c>
      <c r="R6" s="61">
        <f>I6+J6+K6+L6++M6+N6+O6+P6+Q6</f>
        <v>41543460</v>
      </c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</row>
    <row r="7" spans="1:18" s="1" customFormat="1" ht="9.75">
      <c r="A7" s="50"/>
      <c r="B7" s="44"/>
      <c r="C7" s="38"/>
      <c r="D7" s="38"/>
      <c r="E7" s="38"/>
      <c r="F7" s="6"/>
      <c r="G7" s="6"/>
      <c r="H7" s="6"/>
      <c r="I7" s="21"/>
      <c r="J7" s="21"/>
      <c r="K7" s="21"/>
      <c r="L7" s="21"/>
      <c r="M7" s="21"/>
      <c r="N7" s="22"/>
      <c r="O7" s="21"/>
      <c r="P7" s="21"/>
      <c r="Q7" s="55"/>
      <c r="R7" s="61"/>
    </row>
    <row r="8" spans="1:18" s="8" customFormat="1" ht="18.75">
      <c r="A8" s="51">
        <v>1</v>
      </c>
      <c r="B8" s="45" t="s">
        <v>339</v>
      </c>
      <c r="C8" s="52" t="s">
        <v>333</v>
      </c>
      <c r="D8" s="52" t="s">
        <v>334</v>
      </c>
      <c r="E8" s="39" t="s">
        <v>336</v>
      </c>
      <c r="F8" s="7" t="s">
        <v>337</v>
      </c>
      <c r="G8" s="7" t="s">
        <v>335</v>
      </c>
      <c r="H8" s="7" t="s">
        <v>338</v>
      </c>
      <c r="I8" s="23">
        <v>282141</v>
      </c>
      <c r="J8" s="23"/>
      <c r="K8" s="23"/>
      <c r="L8" s="23">
        <v>0</v>
      </c>
      <c r="M8" s="23"/>
      <c r="N8" s="23"/>
      <c r="O8" s="23"/>
      <c r="P8" s="23"/>
      <c r="Q8" s="56"/>
      <c r="R8" s="61">
        <f aca="true" t="shared" si="1" ref="R8:R31">I8+J8+K8+L8++M8+N8+O8+P8+Q8</f>
        <v>282141</v>
      </c>
    </row>
    <row r="9" spans="1:18" s="8" customFormat="1" ht="18.75">
      <c r="A9" s="51">
        <v>2</v>
      </c>
      <c r="B9" s="45" t="s">
        <v>343</v>
      </c>
      <c r="C9" s="52" t="s">
        <v>333</v>
      </c>
      <c r="D9" s="52" t="s">
        <v>334</v>
      </c>
      <c r="E9" s="39" t="s">
        <v>341</v>
      </c>
      <c r="F9" s="7" t="s">
        <v>342</v>
      </c>
      <c r="G9" s="7" t="s">
        <v>340</v>
      </c>
      <c r="H9" s="7" t="s">
        <v>338</v>
      </c>
      <c r="I9" s="23">
        <v>925187</v>
      </c>
      <c r="J9" s="23"/>
      <c r="K9" s="23"/>
      <c r="L9" s="23">
        <v>0</v>
      </c>
      <c r="M9" s="23"/>
      <c r="N9" s="23"/>
      <c r="O9" s="23"/>
      <c r="P9" s="23"/>
      <c r="Q9" s="56"/>
      <c r="R9" s="61">
        <f t="shared" si="1"/>
        <v>925187</v>
      </c>
    </row>
    <row r="10" spans="1:18" s="8" customFormat="1" ht="19.5">
      <c r="A10" s="51">
        <v>3</v>
      </c>
      <c r="B10" s="45" t="s">
        <v>347</v>
      </c>
      <c r="C10" s="52" t="s">
        <v>333</v>
      </c>
      <c r="D10" s="52" t="s">
        <v>334</v>
      </c>
      <c r="E10" s="39" t="s">
        <v>345</v>
      </c>
      <c r="F10" s="7" t="s">
        <v>337</v>
      </c>
      <c r="G10" s="7" t="s">
        <v>344</v>
      </c>
      <c r="H10" s="7" t="s">
        <v>346</v>
      </c>
      <c r="I10" s="23">
        <v>169284</v>
      </c>
      <c r="J10" s="23"/>
      <c r="K10" s="23"/>
      <c r="L10" s="23">
        <v>0</v>
      </c>
      <c r="M10" s="23"/>
      <c r="N10" s="23"/>
      <c r="O10" s="23"/>
      <c r="P10" s="23"/>
      <c r="Q10" s="56"/>
      <c r="R10" s="61">
        <f t="shared" si="1"/>
        <v>169284</v>
      </c>
    </row>
    <row r="11" spans="1:18" s="8" customFormat="1" ht="19.5">
      <c r="A11" s="51">
        <v>4</v>
      </c>
      <c r="B11" s="45" t="s">
        <v>351</v>
      </c>
      <c r="C11" s="52" t="s">
        <v>333</v>
      </c>
      <c r="D11" s="52" t="s">
        <v>334</v>
      </c>
      <c r="E11" s="39" t="s">
        <v>349</v>
      </c>
      <c r="F11" s="7" t="s">
        <v>337</v>
      </c>
      <c r="G11" s="7" t="s">
        <v>348</v>
      </c>
      <c r="H11" s="7" t="s">
        <v>350</v>
      </c>
      <c r="I11" s="23">
        <f>100159+61494</f>
        <v>161653</v>
      </c>
      <c r="J11" s="23"/>
      <c r="K11" s="23"/>
      <c r="L11" s="23">
        <v>0</v>
      </c>
      <c r="M11" s="23"/>
      <c r="N11" s="23"/>
      <c r="O11" s="23"/>
      <c r="P11" s="23"/>
      <c r="Q11" s="56"/>
      <c r="R11" s="61">
        <f t="shared" si="1"/>
        <v>161653</v>
      </c>
    </row>
    <row r="12" spans="1:18" s="8" customFormat="1" ht="18.75">
      <c r="A12" s="51">
        <v>5</v>
      </c>
      <c r="B12" s="45" t="s">
        <v>357</v>
      </c>
      <c r="C12" s="52" t="s">
        <v>333</v>
      </c>
      <c r="D12" s="52" t="s">
        <v>334</v>
      </c>
      <c r="E12" s="39" t="s">
        <v>354</v>
      </c>
      <c r="F12" s="7" t="s">
        <v>355</v>
      </c>
      <c r="G12" s="7" t="s">
        <v>353</v>
      </c>
      <c r="H12" s="7" t="s">
        <v>356</v>
      </c>
      <c r="I12" s="23"/>
      <c r="J12" s="23"/>
      <c r="K12" s="23"/>
      <c r="L12" s="23">
        <v>40005195</v>
      </c>
      <c r="M12" s="23"/>
      <c r="N12" s="23"/>
      <c r="O12" s="23"/>
      <c r="P12" s="23"/>
      <c r="Q12" s="56"/>
      <c r="R12" s="61">
        <f t="shared" si="1"/>
        <v>40005195</v>
      </c>
    </row>
    <row r="13" spans="1:60" s="1" customFormat="1" ht="9.75">
      <c r="A13" s="50"/>
      <c r="B13" s="43" t="s">
        <v>427</v>
      </c>
      <c r="C13" s="37"/>
      <c r="D13" s="37"/>
      <c r="E13" s="38"/>
      <c r="F13" s="6"/>
      <c r="G13" s="6"/>
      <c r="H13" s="6"/>
      <c r="I13" s="21">
        <f aca="true" t="shared" si="2" ref="I13:Q13">SUM(I14:I28)</f>
        <v>77325942</v>
      </c>
      <c r="J13" s="21">
        <f t="shared" si="2"/>
        <v>99492480</v>
      </c>
      <c r="K13" s="21">
        <f t="shared" si="2"/>
        <v>32861850</v>
      </c>
      <c r="L13" s="21">
        <f t="shared" si="2"/>
        <v>5346670</v>
      </c>
      <c r="M13" s="21">
        <f t="shared" si="2"/>
        <v>0</v>
      </c>
      <c r="N13" s="21">
        <f t="shared" si="2"/>
        <v>0</v>
      </c>
      <c r="O13" s="21">
        <f t="shared" si="2"/>
        <v>0</v>
      </c>
      <c r="P13" s="21">
        <f t="shared" si="2"/>
        <v>686604</v>
      </c>
      <c r="Q13" s="55">
        <f t="shared" si="2"/>
        <v>0</v>
      </c>
      <c r="R13" s="61">
        <f t="shared" si="1"/>
        <v>215713546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</row>
    <row r="14" spans="1:18" s="1" customFormat="1" ht="9.75">
      <c r="A14" s="50"/>
      <c r="B14" s="44"/>
      <c r="C14" s="38"/>
      <c r="D14" s="38"/>
      <c r="E14" s="38"/>
      <c r="F14" s="6"/>
      <c r="G14" s="6"/>
      <c r="H14" s="6"/>
      <c r="I14" s="21"/>
      <c r="J14" s="21"/>
      <c r="K14" s="21"/>
      <c r="L14" s="21"/>
      <c r="M14" s="21"/>
      <c r="N14" s="22"/>
      <c r="O14" s="21"/>
      <c r="P14" s="21"/>
      <c r="Q14" s="55"/>
      <c r="R14" s="61">
        <f t="shared" si="1"/>
        <v>0</v>
      </c>
    </row>
    <row r="15" spans="1:18" s="8" customFormat="1" ht="18.75">
      <c r="A15" s="51">
        <v>6</v>
      </c>
      <c r="B15" s="45" t="s">
        <v>363</v>
      </c>
      <c r="C15" s="52" t="s">
        <v>333</v>
      </c>
      <c r="D15" s="52" t="s">
        <v>334</v>
      </c>
      <c r="E15" s="39" t="s">
        <v>360</v>
      </c>
      <c r="F15" s="7" t="s">
        <v>361</v>
      </c>
      <c r="G15" s="7" t="s">
        <v>359</v>
      </c>
      <c r="H15" s="7" t="s">
        <v>362</v>
      </c>
      <c r="I15" s="23">
        <v>4674102</v>
      </c>
      <c r="J15" s="23">
        <v>7465054</v>
      </c>
      <c r="K15" s="23">
        <v>3675000</v>
      </c>
      <c r="L15" s="23"/>
      <c r="M15" s="23"/>
      <c r="N15" s="23"/>
      <c r="O15" s="23"/>
      <c r="P15" s="23"/>
      <c r="Q15" s="56"/>
      <c r="R15" s="61">
        <f t="shared" si="1"/>
        <v>15814156</v>
      </c>
    </row>
    <row r="16" spans="1:18" s="8" customFormat="1" ht="18.75">
      <c r="A16" s="51">
        <v>7</v>
      </c>
      <c r="B16" s="45" t="s">
        <v>370</v>
      </c>
      <c r="C16" s="52" t="s">
        <v>333</v>
      </c>
      <c r="D16" s="52" t="s">
        <v>334</v>
      </c>
      <c r="E16" s="39" t="s">
        <v>367</v>
      </c>
      <c r="F16" s="7" t="s">
        <v>368</v>
      </c>
      <c r="G16" s="7" t="s">
        <v>366</v>
      </c>
      <c r="H16" s="7" t="s">
        <v>369</v>
      </c>
      <c r="I16" s="23">
        <v>4891936</v>
      </c>
      <c r="J16" s="23">
        <v>9229905</v>
      </c>
      <c r="K16" s="23">
        <v>4900000</v>
      </c>
      <c r="L16" s="23"/>
      <c r="M16" s="23"/>
      <c r="N16" s="23"/>
      <c r="O16" s="23"/>
      <c r="P16" s="23"/>
      <c r="Q16" s="56"/>
      <c r="R16" s="61">
        <f t="shared" si="1"/>
        <v>19021841</v>
      </c>
    </row>
    <row r="17" spans="1:18" s="8" customFormat="1" ht="12.75">
      <c r="A17" s="51">
        <v>8</v>
      </c>
      <c r="B17" s="45" t="s">
        <v>375</v>
      </c>
      <c r="C17" s="52" t="s">
        <v>333</v>
      </c>
      <c r="D17" s="52" t="s">
        <v>334</v>
      </c>
      <c r="E17" s="39" t="s">
        <v>372</v>
      </c>
      <c r="F17" s="7" t="s">
        <v>373</v>
      </c>
      <c r="G17" s="7" t="s">
        <v>371</v>
      </c>
      <c r="H17" s="7" t="s">
        <v>374</v>
      </c>
      <c r="I17" s="23">
        <f>5377001+991985</f>
        <v>6368986</v>
      </c>
      <c r="J17" s="23">
        <v>0</v>
      </c>
      <c r="K17" s="23"/>
      <c r="L17" s="23"/>
      <c r="M17" s="23"/>
      <c r="N17" s="23">
        <v>0</v>
      </c>
      <c r="O17" s="23">
        <v>0</v>
      </c>
      <c r="P17" s="23"/>
      <c r="Q17" s="56"/>
      <c r="R17" s="61">
        <f t="shared" si="1"/>
        <v>6368986</v>
      </c>
    </row>
    <row r="18" spans="1:18" s="8" customFormat="1" ht="18.75">
      <c r="A18" s="51">
        <v>9</v>
      </c>
      <c r="B18" s="45" t="s">
        <v>380</v>
      </c>
      <c r="C18" s="52" t="s">
        <v>333</v>
      </c>
      <c r="D18" s="52" t="s">
        <v>334</v>
      </c>
      <c r="E18" s="39" t="s">
        <v>377</v>
      </c>
      <c r="F18" s="7" t="s">
        <v>378</v>
      </c>
      <c r="G18" s="7" t="s">
        <v>376</v>
      </c>
      <c r="H18" s="7" t="s">
        <v>379</v>
      </c>
      <c r="I18" s="23">
        <f>11845196+2710404</f>
        <v>14555600</v>
      </c>
      <c r="J18" s="23">
        <v>22151534</v>
      </c>
      <c r="K18" s="23">
        <v>7889000</v>
      </c>
      <c r="L18" s="23">
        <v>5346670</v>
      </c>
      <c r="M18" s="23"/>
      <c r="N18" s="23"/>
      <c r="O18" s="23"/>
      <c r="P18" s="23"/>
      <c r="Q18" s="56"/>
      <c r="R18" s="61">
        <f t="shared" si="1"/>
        <v>49942804</v>
      </c>
    </row>
    <row r="19" spans="1:18" s="8" customFormat="1" ht="18.75">
      <c r="A19" s="51">
        <v>10</v>
      </c>
      <c r="B19" s="45" t="s">
        <v>385</v>
      </c>
      <c r="C19" s="52" t="s">
        <v>333</v>
      </c>
      <c r="D19" s="52" t="s">
        <v>334</v>
      </c>
      <c r="E19" s="39" t="s">
        <v>382</v>
      </c>
      <c r="F19" s="7" t="s">
        <v>383</v>
      </c>
      <c r="G19" s="7" t="s">
        <v>381</v>
      </c>
      <c r="H19" s="7" t="s">
        <v>384</v>
      </c>
      <c r="I19" s="23">
        <f>14397054+663415</f>
        <v>15060469</v>
      </c>
      <c r="J19" s="23">
        <v>21911135</v>
      </c>
      <c r="K19" s="23">
        <v>8232000</v>
      </c>
      <c r="L19" s="23"/>
      <c r="M19" s="23"/>
      <c r="N19" s="23"/>
      <c r="O19" s="23"/>
      <c r="P19" s="23"/>
      <c r="Q19" s="56"/>
      <c r="R19" s="61">
        <f t="shared" si="1"/>
        <v>45203604</v>
      </c>
    </row>
    <row r="20" spans="1:18" s="8" customFormat="1" ht="18.75">
      <c r="A20" s="51">
        <v>11</v>
      </c>
      <c r="B20" s="45" t="s">
        <v>389</v>
      </c>
      <c r="C20" s="52" t="s">
        <v>333</v>
      </c>
      <c r="D20" s="52" t="s">
        <v>334</v>
      </c>
      <c r="E20" s="39" t="s">
        <v>387</v>
      </c>
      <c r="F20" s="7" t="s">
        <v>365</v>
      </c>
      <c r="G20" s="7" t="s">
        <v>386</v>
      </c>
      <c r="H20" s="7" t="s">
        <v>388</v>
      </c>
      <c r="I20" s="23">
        <v>8106865</v>
      </c>
      <c r="J20" s="23">
        <v>9706267</v>
      </c>
      <c r="K20" s="23">
        <f>4558599+373251</f>
        <v>4931850</v>
      </c>
      <c r="L20" s="23"/>
      <c r="M20" s="23"/>
      <c r="N20" s="23"/>
      <c r="O20" s="23"/>
      <c r="P20" s="23">
        <v>686604</v>
      </c>
      <c r="Q20" s="56"/>
      <c r="R20" s="61">
        <f t="shared" si="1"/>
        <v>23431586</v>
      </c>
    </row>
    <row r="21" spans="1:18" s="8" customFormat="1" ht="18.75" customHeight="1">
      <c r="A21" s="51">
        <v>12</v>
      </c>
      <c r="B21" s="45" t="s">
        <v>394</v>
      </c>
      <c r="C21" s="52" t="s">
        <v>333</v>
      </c>
      <c r="D21" s="52" t="s">
        <v>334</v>
      </c>
      <c r="E21" s="39" t="s">
        <v>391</v>
      </c>
      <c r="F21" s="7" t="s">
        <v>392</v>
      </c>
      <c r="G21" s="7" t="s">
        <v>390</v>
      </c>
      <c r="H21" s="7" t="s">
        <v>393</v>
      </c>
      <c r="I21" s="23">
        <v>4820904</v>
      </c>
      <c r="J21" s="23">
        <v>5786341</v>
      </c>
      <c r="K21" s="23">
        <v>3234000</v>
      </c>
      <c r="L21" s="23"/>
      <c r="M21" s="23"/>
      <c r="N21" s="23"/>
      <c r="O21" s="23"/>
      <c r="P21" s="23"/>
      <c r="Q21" s="56"/>
      <c r="R21" s="61">
        <f t="shared" si="1"/>
        <v>13841245</v>
      </c>
    </row>
    <row r="22" spans="1:18" s="8" customFormat="1" ht="19.5">
      <c r="A22" s="51">
        <v>13</v>
      </c>
      <c r="B22" s="45" t="s">
        <v>400</v>
      </c>
      <c r="C22" s="52" t="s">
        <v>333</v>
      </c>
      <c r="D22" s="52" t="s">
        <v>334</v>
      </c>
      <c r="E22" s="39" t="s">
        <v>397</v>
      </c>
      <c r="F22" s="7" t="s">
        <v>398</v>
      </c>
      <c r="G22" s="7" t="s">
        <v>396</v>
      </c>
      <c r="H22" s="7" t="s">
        <v>399</v>
      </c>
      <c r="I22" s="23">
        <v>512455</v>
      </c>
      <c r="J22" s="23"/>
      <c r="K22" s="23"/>
      <c r="L22" s="23"/>
      <c r="M22" s="23"/>
      <c r="N22" s="23"/>
      <c r="O22" s="23"/>
      <c r="P22" s="23"/>
      <c r="Q22" s="56"/>
      <c r="R22" s="61">
        <f t="shared" si="1"/>
        <v>512455</v>
      </c>
    </row>
    <row r="23" spans="1:18" s="8" customFormat="1" ht="12.75">
      <c r="A23" s="51">
        <v>14</v>
      </c>
      <c r="B23" s="45" t="s">
        <v>404</v>
      </c>
      <c r="C23" s="52" t="s">
        <v>333</v>
      </c>
      <c r="D23" s="52" t="s">
        <v>334</v>
      </c>
      <c r="E23" s="39" t="s">
        <v>402</v>
      </c>
      <c r="F23" s="7" t="s">
        <v>398</v>
      </c>
      <c r="G23" s="7" t="s">
        <v>401</v>
      </c>
      <c r="H23" s="7" t="s">
        <v>403</v>
      </c>
      <c r="I23" s="23">
        <v>128113</v>
      </c>
      <c r="J23" s="23"/>
      <c r="K23" s="23"/>
      <c r="L23" s="23"/>
      <c r="M23" s="23"/>
      <c r="N23" s="23"/>
      <c r="O23" s="23"/>
      <c r="P23" s="23"/>
      <c r="Q23" s="56"/>
      <c r="R23" s="61">
        <f t="shared" si="1"/>
        <v>128113</v>
      </c>
    </row>
    <row r="24" spans="1:18" s="8" customFormat="1" ht="18.75">
      <c r="A24" s="51">
        <v>15</v>
      </c>
      <c r="B24" s="45" t="s">
        <v>352</v>
      </c>
      <c r="C24" s="52" t="s">
        <v>333</v>
      </c>
      <c r="D24" s="52" t="s">
        <v>334</v>
      </c>
      <c r="E24" s="39" t="s">
        <v>406</v>
      </c>
      <c r="F24" s="7" t="s">
        <v>407</v>
      </c>
      <c r="G24" s="7" t="s">
        <v>405</v>
      </c>
      <c r="H24" s="7" t="s">
        <v>408</v>
      </c>
      <c r="I24" s="23">
        <v>1398006</v>
      </c>
      <c r="J24" s="23"/>
      <c r="K24" s="23"/>
      <c r="L24" s="23"/>
      <c r="M24" s="23"/>
      <c r="N24" s="23"/>
      <c r="O24" s="23"/>
      <c r="P24" s="23"/>
      <c r="Q24" s="56"/>
      <c r="R24" s="61">
        <f t="shared" si="1"/>
        <v>1398006</v>
      </c>
    </row>
    <row r="25" spans="1:18" s="8" customFormat="1" ht="18.75">
      <c r="A25" s="51">
        <v>16</v>
      </c>
      <c r="B25" s="45" t="s">
        <v>412</v>
      </c>
      <c r="C25" s="52" t="s">
        <v>333</v>
      </c>
      <c r="D25" s="52" t="s">
        <v>334</v>
      </c>
      <c r="E25" s="39" t="s">
        <v>410</v>
      </c>
      <c r="F25" s="7" t="s">
        <v>395</v>
      </c>
      <c r="G25" s="7" t="s">
        <v>409</v>
      </c>
      <c r="H25" s="7" t="s">
        <v>411</v>
      </c>
      <c r="I25" s="23">
        <v>2495348</v>
      </c>
      <c r="J25" s="23">
        <v>6663178</v>
      </c>
      <c r="K25" s="23">
        <v>0</v>
      </c>
      <c r="L25" s="23"/>
      <c r="M25" s="23">
        <v>0</v>
      </c>
      <c r="N25" s="23"/>
      <c r="O25" s="23"/>
      <c r="P25" s="23"/>
      <c r="Q25" s="56"/>
      <c r="R25" s="61">
        <f t="shared" si="1"/>
        <v>9158526</v>
      </c>
    </row>
    <row r="26" spans="1:18" s="8" customFormat="1" ht="18.75">
      <c r="A26" s="51">
        <v>17</v>
      </c>
      <c r="B26" s="45" t="s">
        <v>417</v>
      </c>
      <c r="C26" s="52" t="s">
        <v>333</v>
      </c>
      <c r="D26" s="52" t="s">
        <v>334</v>
      </c>
      <c r="E26" s="39" t="s">
        <v>414</v>
      </c>
      <c r="F26" s="7" t="s">
        <v>415</v>
      </c>
      <c r="G26" s="7" t="s">
        <v>413</v>
      </c>
      <c r="H26" s="7" t="s">
        <v>416</v>
      </c>
      <c r="I26" s="23">
        <v>5527463</v>
      </c>
      <c r="J26" s="23">
        <v>5375093</v>
      </c>
      <c r="K26" s="23">
        <v>0</v>
      </c>
      <c r="L26" s="23">
        <v>0</v>
      </c>
      <c r="M26" s="23">
        <v>0</v>
      </c>
      <c r="N26" s="23"/>
      <c r="O26" s="23"/>
      <c r="P26" s="23"/>
      <c r="Q26" s="56"/>
      <c r="R26" s="61">
        <f t="shared" si="1"/>
        <v>10902556</v>
      </c>
    </row>
    <row r="27" spans="1:18" s="8" customFormat="1" ht="19.5" customHeight="1">
      <c r="A27" s="51">
        <v>18</v>
      </c>
      <c r="B27" s="45" t="s">
        <v>422</v>
      </c>
      <c r="C27" s="52" t="s">
        <v>333</v>
      </c>
      <c r="D27" s="52" t="s">
        <v>334</v>
      </c>
      <c r="E27" s="39" t="s">
        <v>419</v>
      </c>
      <c r="F27" s="7" t="s">
        <v>420</v>
      </c>
      <c r="G27" s="7" t="s">
        <v>418</v>
      </c>
      <c r="H27" s="7" t="s">
        <v>421</v>
      </c>
      <c r="I27" s="23">
        <v>1311953</v>
      </c>
      <c r="J27" s="23">
        <v>1235879</v>
      </c>
      <c r="K27" s="23">
        <v>0</v>
      </c>
      <c r="L27" s="23">
        <v>0</v>
      </c>
      <c r="M27" s="23">
        <v>0</v>
      </c>
      <c r="N27" s="23"/>
      <c r="O27" s="23"/>
      <c r="P27" s="23"/>
      <c r="Q27" s="56"/>
      <c r="R27" s="61">
        <f t="shared" si="1"/>
        <v>2547832</v>
      </c>
    </row>
    <row r="28" spans="1:18" s="8" customFormat="1" ht="18.75">
      <c r="A28" s="51">
        <v>19</v>
      </c>
      <c r="B28" s="45" t="s">
        <v>426</v>
      </c>
      <c r="C28" s="52" t="s">
        <v>333</v>
      </c>
      <c r="D28" s="52" t="s">
        <v>334</v>
      </c>
      <c r="E28" s="39" t="s">
        <v>424</v>
      </c>
      <c r="F28" s="7" t="s">
        <v>364</v>
      </c>
      <c r="G28" s="7" t="s">
        <v>423</v>
      </c>
      <c r="H28" s="7" t="s">
        <v>425</v>
      </c>
      <c r="I28" s="23">
        <v>7473742</v>
      </c>
      <c r="J28" s="23">
        <v>9968094</v>
      </c>
      <c r="K28" s="23"/>
      <c r="L28" s="23">
        <v>0</v>
      </c>
      <c r="M28" s="23">
        <v>0</v>
      </c>
      <c r="N28" s="23"/>
      <c r="O28" s="23"/>
      <c r="P28" s="23"/>
      <c r="Q28" s="56">
        <v>0</v>
      </c>
      <c r="R28" s="61">
        <f t="shared" si="1"/>
        <v>17441836</v>
      </c>
    </row>
    <row r="29" spans="1:60" s="1" customFormat="1" ht="9.75">
      <c r="A29" s="50"/>
      <c r="B29" s="43" t="s">
        <v>463</v>
      </c>
      <c r="C29" s="37"/>
      <c r="D29" s="37"/>
      <c r="E29" s="38"/>
      <c r="F29" s="6"/>
      <c r="G29" s="6"/>
      <c r="H29" s="6"/>
      <c r="I29" s="21">
        <f aca="true" t="shared" si="3" ref="I29:Q29">SUM(I30:I37)</f>
        <v>22598491</v>
      </c>
      <c r="J29" s="21">
        <f t="shared" si="3"/>
        <v>48318967</v>
      </c>
      <c r="K29" s="21">
        <f t="shared" si="3"/>
        <v>28283045</v>
      </c>
      <c r="L29" s="21">
        <f t="shared" si="3"/>
        <v>1034645</v>
      </c>
      <c r="M29" s="21">
        <f t="shared" si="3"/>
        <v>0</v>
      </c>
      <c r="N29" s="21">
        <f t="shared" si="3"/>
        <v>0</v>
      </c>
      <c r="O29" s="21">
        <f t="shared" si="3"/>
        <v>0</v>
      </c>
      <c r="P29" s="21">
        <f t="shared" si="3"/>
        <v>1435050</v>
      </c>
      <c r="Q29" s="55">
        <f t="shared" si="3"/>
        <v>0</v>
      </c>
      <c r="R29" s="61">
        <f t="shared" si="1"/>
        <v>101670198</v>
      </c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</row>
    <row r="30" spans="1:18" s="1" customFormat="1" ht="9.75">
      <c r="A30" s="50"/>
      <c r="B30" s="44"/>
      <c r="C30" s="38"/>
      <c r="D30" s="38"/>
      <c r="E30" s="38"/>
      <c r="F30" s="6"/>
      <c r="G30" s="6"/>
      <c r="H30" s="6"/>
      <c r="I30" s="21"/>
      <c r="J30" s="21"/>
      <c r="K30" s="21"/>
      <c r="L30" s="21"/>
      <c r="M30" s="21"/>
      <c r="N30" s="22"/>
      <c r="O30" s="21"/>
      <c r="P30" s="21"/>
      <c r="Q30" s="55"/>
      <c r="R30" s="61">
        <f t="shared" si="1"/>
        <v>0</v>
      </c>
    </row>
    <row r="31" spans="1:18" s="8" customFormat="1" ht="18.75">
      <c r="A31" s="51">
        <v>20</v>
      </c>
      <c r="B31" s="45" t="s">
        <v>432</v>
      </c>
      <c r="C31" s="52" t="s">
        <v>333</v>
      </c>
      <c r="D31" s="52" t="s">
        <v>334</v>
      </c>
      <c r="E31" s="39" t="s">
        <v>429</v>
      </c>
      <c r="F31" s="7" t="s">
        <v>430</v>
      </c>
      <c r="G31" s="7" t="s">
        <v>428</v>
      </c>
      <c r="H31" s="7" t="s">
        <v>431</v>
      </c>
      <c r="I31" s="23">
        <v>3873747</v>
      </c>
      <c r="J31" s="23">
        <v>7380059</v>
      </c>
      <c r="K31" s="23">
        <v>4527600</v>
      </c>
      <c r="L31" s="23">
        <v>0</v>
      </c>
      <c r="M31" s="23"/>
      <c r="N31" s="23"/>
      <c r="O31" s="23"/>
      <c r="P31" s="23"/>
      <c r="Q31" s="56"/>
      <c r="R31" s="61">
        <f t="shared" si="1"/>
        <v>15781406</v>
      </c>
    </row>
    <row r="32" spans="1:18" s="8" customFormat="1" ht="18.75">
      <c r="A32" s="51">
        <v>21</v>
      </c>
      <c r="B32" s="45" t="s">
        <v>437</v>
      </c>
      <c r="C32" s="52" t="s">
        <v>333</v>
      </c>
      <c r="D32" s="52" t="s">
        <v>334</v>
      </c>
      <c r="E32" s="39" t="s">
        <v>434</v>
      </c>
      <c r="F32" s="7" t="s">
        <v>435</v>
      </c>
      <c r="G32" s="7" t="s">
        <v>433</v>
      </c>
      <c r="H32" s="7" t="s">
        <v>436</v>
      </c>
      <c r="I32" s="23">
        <v>5135480</v>
      </c>
      <c r="J32" s="23">
        <v>12190678</v>
      </c>
      <c r="K32" s="23">
        <v>6762000</v>
      </c>
      <c r="L32" s="23"/>
      <c r="M32" s="23"/>
      <c r="N32" s="23"/>
      <c r="O32" s="23"/>
      <c r="P32" s="23"/>
      <c r="Q32" s="56"/>
      <c r="R32" s="61">
        <f aca="true" t="shared" si="4" ref="R32:R47">I32+J32+K32+L32++M32+N32+O32+P32+Q32</f>
        <v>24088158</v>
      </c>
    </row>
    <row r="33" spans="1:18" s="8" customFormat="1" ht="18.75">
      <c r="A33" s="51">
        <v>22</v>
      </c>
      <c r="B33" s="45" t="s">
        <v>442</v>
      </c>
      <c r="C33" s="52" t="s">
        <v>333</v>
      </c>
      <c r="D33" s="52" t="s">
        <v>334</v>
      </c>
      <c r="E33" s="39" t="s">
        <v>439</v>
      </c>
      <c r="F33" s="7" t="s">
        <v>440</v>
      </c>
      <c r="G33" s="7" t="s">
        <v>438</v>
      </c>
      <c r="H33" s="7" t="s">
        <v>441</v>
      </c>
      <c r="I33" s="23"/>
      <c r="J33" s="23"/>
      <c r="K33" s="23">
        <v>5047000</v>
      </c>
      <c r="L33" s="23"/>
      <c r="M33" s="23"/>
      <c r="N33" s="23"/>
      <c r="O33" s="23"/>
      <c r="P33" s="23"/>
      <c r="Q33" s="56"/>
      <c r="R33" s="61">
        <f t="shared" si="4"/>
        <v>5047000</v>
      </c>
    </row>
    <row r="34" spans="1:18" s="8" customFormat="1" ht="18.75">
      <c r="A34" s="51">
        <v>23</v>
      </c>
      <c r="B34" s="45" t="s">
        <v>447</v>
      </c>
      <c r="C34" s="52" t="s">
        <v>333</v>
      </c>
      <c r="D34" s="52" t="s">
        <v>334</v>
      </c>
      <c r="E34" s="39" t="s">
        <v>444</v>
      </c>
      <c r="F34" s="7" t="s">
        <v>445</v>
      </c>
      <c r="G34" s="7" t="s">
        <v>443</v>
      </c>
      <c r="H34" s="7" t="s">
        <v>446</v>
      </c>
      <c r="I34" s="23">
        <v>6091741</v>
      </c>
      <c r="J34" s="23">
        <v>10930082</v>
      </c>
      <c r="K34" s="23">
        <v>5674445</v>
      </c>
      <c r="L34" s="23"/>
      <c r="M34" s="23"/>
      <c r="N34" s="23"/>
      <c r="O34" s="23"/>
      <c r="P34" s="23"/>
      <c r="Q34" s="56"/>
      <c r="R34" s="61">
        <f t="shared" si="4"/>
        <v>22696268</v>
      </c>
    </row>
    <row r="35" spans="1:18" s="8" customFormat="1" ht="19.5">
      <c r="A35" s="51">
        <v>24</v>
      </c>
      <c r="B35" s="45" t="s">
        <v>454</v>
      </c>
      <c r="C35" s="52" t="s">
        <v>333</v>
      </c>
      <c r="D35" s="52" t="s">
        <v>334</v>
      </c>
      <c r="E35" s="39" t="s">
        <v>451</v>
      </c>
      <c r="F35" s="7" t="s">
        <v>452</v>
      </c>
      <c r="G35" s="7" t="s">
        <v>450</v>
      </c>
      <c r="H35" s="7" t="s">
        <v>453</v>
      </c>
      <c r="I35" s="23">
        <v>5096436</v>
      </c>
      <c r="J35" s="23">
        <v>14370542</v>
      </c>
      <c r="K35" s="23">
        <v>6272000</v>
      </c>
      <c r="L35" s="23"/>
      <c r="M35" s="23"/>
      <c r="N35" s="23"/>
      <c r="O35" s="23"/>
      <c r="P35" s="23">
        <v>1435050</v>
      </c>
      <c r="Q35" s="56"/>
      <c r="R35" s="61">
        <f t="shared" si="4"/>
        <v>27174028</v>
      </c>
    </row>
    <row r="36" spans="1:18" s="8" customFormat="1" ht="18.75">
      <c r="A36" s="51">
        <v>25</v>
      </c>
      <c r="B36" s="45" t="s">
        <v>458</v>
      </c>
      <c r="C36" s="52" t="s">
        <v>333</v>
      </c>
      <c r="D36" s="52" t="s">
        <v>334</v>
      </c>
      <c r="E36" s="39" t="s">
        <v>456</v>
      </c>
      <c r="F36" s="7" t="s">
        <v>448</v>
      </c>
      <c r="G36" s="7" t="s">
        <v>455</v>
      </c>
      <c r="H36" s="7" t="s">
        <v>457</v>
      </c>
      <c r="I36" s="23"/>
      <c r="J36" s="23"/>
      <c r="K36" s="23"/>
      <c r="L36" s="23">
        <v>1034645</v>
      </c>
      <c r="M36" s="23"/>
      <c r="N36" s="23"/>
      <c r="O36" s="23"/>
      <c r="P36" s="23"/>
      <c r="Q36" s="56"/>
      <c r="R36" s="61">
        <f t="shared" si="4"/>
        <v>1034645</v>
      </c>
    </row>
    <row r="37" spans="1:18" s="8" customFormat="1" ht="21.75" customHeight="1">
      <c r="A37" s="51">
        <v>26</v>
      </c>
      <c r="B37" s="45" t="s">
        <v>462</v>
      </c>
      <c r="C37" s="52" t="s">
        <v>333</v>
      </c>
      <c r="D37" s="52" t="s">
        <v>334</v>
      </c>
      <c r="E37" s="39" t="s">
        <v>460</v>
      </c>
      <c r="F37" s="7" t="s">
        <v>449</v>
      </c>
      <c r="G37" s="7" t="s">
        <v>459</v>
      </c>
      <c r="H37" s="7" t="s">
        <v>461</v>
      </c>
      <c r="I37" s="23">
        <v>2401087</v>
      </c>
      <c r="J37" s="23">
        <v>3447606</v>
      </c>
      <c r="K37" s="23"/>
      <c r="L37" s="23"/>
      <c r="M37" s="23"/>
      <c r="N37" s="23"/>
      <c r="O37" s="23"/>
      <c r="P37" s="23"/>
      <c r="Q37" s="56"/>
      <c r="R37" s="61">
        <f t="shared" si="4"/>
        <v>5848693</v>
      </c>
    </row>
    <row r="38" spans="1:60" s="1" customFormat="1" ht="9.75">
      <c r="A38" s="50"/>
      <c r="B38" s="43" t="s">
        <v>10</v>
      </c>
      <c r="C38" s="37"/>
      <c r="D38" s="37"/>
      <c r="E38" s="38"/>
      <c r="F38" s="6"/>
      <c r="G38" s="6"/>
      <c r="H38" s="6"/>
      <c r="I38" s="21">
        <f aca="true" t="shared" si="5" ref="I38:Q38">SUM(I39:I44)</f>
        <v>19681537</v>
      </c>
      <c r="J38" s="21">
        <f t="shared" si="5"/>
        <v>19406439</v>
      </c>
      <c r="K38" s="21">
        <f t="shared" si="5"/>
        <v>17274585</v>
      </c>
      <c r="L38" s="21">
        <f t="shared" si="5"/>
        <v>9510014</v>
      </c>
      <c r="M38" s="21">
        <f t="shared" si="5"/>
        <v>3809572</v>
      </c>
      <c r="N38" s="21">
        <f t="shared" si="5"/>
        <v>0</v>
      </c>
      <c r="O38" s="21">
        <f t="shared" si="5"/>
        <v>0</v>
      </c>
      <c r="P38" s="21">
        <f t="shared" si="5"/>
        <v>0</v>
      </c>
      <c r="Q38" s="55">
        <f t="shared" si="5"/>
        <v>63856740</v>
      </c>
      <c r="R38" s="61">
        <f t="shared" si="4"/>
        <v>133538887</v>
      </c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</row>
    <row r="39" spans="1:18" s="1" customFormat="1" ht="9.75">
      <c r="A39" s="50"/>
      <c r="B39" s="44"/>
      <c r="C39" s="38"/>
      <c r="D39" s="38"/>
      <c r="E39" s="38"/>
      <c r="F39" s="6"/>
      <c r="G39" s="6"/>
      <c r="H39" s="6"/>
      <c r="I39" s="21"/>
      <c r="J39" s="21"/>
      <c r="K39" s="21"/>
      <c r="L39" s="21"/>
      <c r="M39" s="21"/>
      <c r="N39" s="22"/>
      <c r="O39" s="21"/>
      <c r="P39" s="21"/>
      <c r="Q39" s="55"/>
      <c r="R39" s="61">
        <f t="shared" si="4"/>
        <v>0</v>
      </c>
    </row>
    <row r="40" spans="1:18" s="8" customFormat="1" ht="18.75">
      <c r="A40" s="51">
        <v>27</v>
      </c>
      <c r="B40" s="45" t="s">
        <v>468</v>
      </c>
      <c r="C40" s="52" t="s">
        <v>333</v>
      </c>
      <c r="D40" s="52" t="s">
        <v>334</v>
      </c>
      <c r="E40" s="39" t="s">
        <v>465</v>
      </c>
      <c r="F40" s="7" t="s">
        <v>466</v>
      </c>
      <c r="G40" s="7" t="s">
        <v>464</v>
      </c>
      <c r="H40" s="7" t="s">
        <v>467</v>
      </c>
      <c r="I40" s="23">
        <v>1691068</v>
      </c>
      <c r="J40" s="23">
        <v>5975031</v>
      </c>
      <c r="K40" s="23">
        <v>2736000</v>
      </c>
      <c r="L40" s="23"/>
      <c r="M40" s="23"/>
      <c r="N40" s="23"/>
      <c r="O40" s="23"/>
      <c r="P40" s="23"/>
      <c r="Q40" s="56"/>
      <c r="R40" s="61">
        <f t="shared" si="4"/>
        <v>10402099</v>
      </c>
    </row>
    <row r="41" spans="1:18" s="8" customFormat="1" ht="18.75">
      <c r="A41" s="51">
        <v>28</v>
      </c>
      <c r="B41" s="45" t="s">
        <v>473</v>
      </c>
      <c r="C41" s="52" t="s">
        <v>333</v>
      </c>
      <c r="D41" s="52" t="s">
        <v>334</v>
      </c>
      <c r="E41" s="39" t="s">
        <v>470</v>
      </c>
      <c r="F41" s="7" t="s">
        <v>471</v>
      </c>
      <c r="G41" s="7" t="s">
        <v>469</v>
      </c>
      <c r="H41" s="7" t="s">
        <v>472</v>
      </c>
      <c r="I41" s="23">
        <f>4803106+263914</f>
        <v>5067020</v>
      </c>
      <c r="J41" s="23">
        <v>8789410</v>
      </c>
      <c r="K41" s="23">
        <f>5156025+1456560</f>
        <v>6612585</v>
      </c>
      <c r="L41" s="23"/>
      <c r="M41" s="23"/>
      <c r="N41" s="23"/>
      <c r="O41" s="23"/>
      <c r="P41" s="23"/>
      <c r="Q41" s="56">
        <v>63856740</v>
      </c>
      <c r="R41" s="61">
        <f t="shared" si="4"/>
        <v>84325755</v>
      </c>
    </row>
    <row r="42" spans="1:18" s="8" customFormat="1" ht="21" customHeight="1">
      <c r="A42" s="51">
        <v>29</v>
      </c>
      <c r="B42" s="45" t="s">
        <v>477</v>
      </c>
      <c r="C42" s="52" t="s">
        <v>333</v>
      </c>
      <c r="D42" s="52" t="s">
        <v>334</v>
      </c>
      <c r="E42" s="39" t="s">
        <v>475</v>
      </c>
      <c r="F42" s="7" t="s">
        <v>466</v>
      </c>
      <c r="G42" s="7" t="s">
        <v>474</v>
      </c>
      <c r="H42" s="7" t="s">
        <v>476</v>
      </c>
      <c r="I42" s="23"/>
      <c r="J42" s="23"/>
      <c r="K42" s="23"/>
      <c r="L42" s="23">
        <v>9510014</v>
      </c>
      <c r="M42" s="23">
        <v>3809572</v>
      </c>
      <c r="N42" s="23"/>
      <c r="O42" s="23"/>
      <c r="P42" s="23"/>
      <c r="Q42" s="56"/>
      <c r="R42" s="61">
        <f t="shared" si="4"/>
        <v>13319586</v>
      </c>
    </row>
    <row r="43" spans="1:18" s="8" customFormat="1" ht="18.75">
      <c r="A43" s="51">
        <v>30</v>
      </c>
      <c r="B43" s="45" t="s">
        <v>4</v>
      </c>
      <c r="C43" s="52" t="s">
        <v>333</v>
      </c>
      <c r="D43" s="52" t="s">
        <v>334</v>
      </c>
      <c r="E43" s="39" t="s">
        <v>1</v>
      </c>
      <c r="F43" s="7" t="s">
        <v>2</v>
      </c>
      <c r="G43" s="7" t="s">
        <v>0</v>
      </c>
      <c r="H43" s="7" t="s">
        <v>3</v>
      </c>
      <c r="I43" s="23">
        <v>4521193</v>
      </c>
      <c r="J43" s="23"/>
      <c r="K43" s="23">
        <v>4200000</v>
      </c>
      <c r="L43" s="23"/>
      <c r="M43" s="23"/>
      <c r="N43" s="23"/>
      <c r="O43" s="23"/>
      <c r="P43" s="23"/>
      <c r="Q43" s="56"/>
      <c r="R43" s="61">
        <f t="shared" si="4"/>
        <v>8721193</v>
      </c>
    </row>
    <row r="44" spans="1:18" s="8" customFormat="1" ht="18.75">
      <c r="A44" s="51">
        <v>31</v>
      </c>
      <c r="B44" s="45" t="s">
        <v>9</v>
      </c>
      <c r="C44" s="52" t="s">
        <v>333</v>
      </c>
      <c r="D44" s="52" t="s">
        <v>334</v>
      </c>
      <c r="E44" s="39" t="s">
        <v>6</v>
      </c>
      <c r="F44" s="7" t="s">
        <v>7</v>
      </c>
      <c r="G44" s="7" t="s">
        <v>5</v>
      </c>
      <c r="H44" s="7" t="s">
        <v>8</v>
      </c>
      <c r="I44" s="23">
        <f>7787310+614946</f>
        <v>8402256</v>
      </c>
      <c r="J44" s="23">
        <v>4641998</v>
      </c>
      <c r="K44" s="23">
        <v>3726000</v>
      </c>
      <c r="L44" s="23"/>
      <c r="M44" s="23"/>
      <c r="N44" s="23"/>
      <c r="O44" s="23"/>
      <c r="P44" s="23"/>
      <c r="Q44" s="56"/>
      <c r="R44" s="61">
        <f t="shared" si="4"/>
        <v>16770254</v>
      </c>
    </row>
    <row r="45" spans="1:60" s="1" customFormat="1" ht="9.75">
      <c r="A45" s="50"/>
      <c r="B45" s="43" t="s">
        <v>64</v>
      </c>
      <c r="C45" s="37"/>
      <c r="D45" s="37"/>
      <c r="E45" s="38"/>
      <c r="F45" s="6"/>
      <c r="G45" s="6"/>
      <c r="H45" s="6"/>
      <c r="I45" s="21">
        <f aca="true" t="shared" si="6" ref="I45:Q45">SUM(I46:I57)</f>
        <v>20983077</v>
      </c>
      <c r="J45" s="21">
        <f t="shared" si="6"/>
        <v>30915192</v>
      </c>
      <c r="K45" s="21">
        <f t="shared" si="6"/>
        <v>23244530</v>
      </c>
      <c r="L45" s="21">
        <f t="shared" si="6"/>
        <v>1664550</v>
      </c>
      <c r="M45" s="21">
        <f t="shared" si="6"/>
        <v>0</v>
      </c>
      <c r="N45" s="21">
        <f t="shared" si="6"/>
        <v>24380</v>
      </c>
      <c r="O45" s="21">
        <f t="shared" si="6"/>
        <v>1362760</v>
      </c>
      <c r="P45" s="21">
        <f t="shared" si="6"/>
        <v>0</v>
      </c>
      <c r="Q45" s="55">
        <f t="shared" si="6"/>
        <v>0</v>
      </c>
      <c r="R45" s="61">
        <f t="shared" si="4"/>
        <v>78194489</v>
      </c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</row>
    <row r="46" spans="1:18" s="1" customFormat="1" ht="9.75">
      <c r="A46" s="50"/>
      <c r="B46" s="44"/>
      <c r="C46" s="38"/>
      <c r="D46" s="38"/>
      <c r="E46" s="38"/>
      <c r="F46" s="6"/>
      <c r="G46" s="6"/>
      <c r="H46" s="6"/>
      <c r="I46" s="21"/>
      <c r="J46" s="21"/>
      <c r="K46" s="21"/>
      <c r="L46" s="21"/>
      <c r="M46" s="21"/>
      <c r="N46" s="22"/>
      <c r="O46" s="21"/>
      <c r="P46" s="21"/>
      <c r="Q46" s="55"/>
      <c r="R46" s="61">
        <f t="shared" si="4"/>
        <v>0</v>
      </c>
    </row>
    <row r="47" spans="1:18" s="8" customFormat="1" ht="18.75">
      <c r="A47" s="51">
        <v>32</v>
      </c>
      <c r="B47" s="45" t="s">
        <v>15</v>
      </c>
      <c r="C47" s="52" t="s">
        <v>333</v>
      </c>
      <c r="D47" s="52" t="s">
        <v>334</v>
      </c>
      <c r="E47" s="39" t="s">
        <v>12</v>
      </c>
      <c r="F47" s="7" t="s">
        <v>13</v>
      </c>
      <c r="G47" s="7" t="s">
        <v>11</v>
      </c>
      <c r="H47" s="7" t="s">
        <v>14</v>
      </c>
      <c r="I47" s="23">
        <v>0</v>
      </c>
      <c r="J47" s="23"/>
      <c r="K47" s="23"/>
      <c r="L47" s="23"/>
      <c r="M47" s="23"/>
      <c r="N47" s="23"/>
      <c r="O47" s="23">
        <v>1362760</v>
      </c>
      <c r="P47" s="23"/>
      <c r="Q47" s="56"/>
      <c r="R47" s="61">
        <f t="shared" si="4"/>
        <v>1362760</v>
      </c>
    </row>
    <row r="48" spans="1:18" s="8" customFormat="1" ht="18.75">
      <c r="A48" s="51">
        <v>33</v>
      </c>
      <c r="B48" s="45" t="s">
        <v>25</v>
      </c>
      <c r="C48" s="52" t="s">
        <v>333</v>
      </c>
      <c r="D48" s="52" t="s">
        <v>334</v>
      </c>
      <c r="E48" s="39" t="s">
        <v>23</v>
      </c>
      <c r="F48" s="7" t="s">
        <v>17</v>
      </c>
      <c r="G48" s="7" t="s">
        <v>22</v>
      </c>
      <c r="H48" s="7" t="s">
        <v>24</v>
      </c>
      <c r="I48" s="23">
        <v>112856</v>
      </c>
      <c r="J48" s="23">
        <v>0</v>
      </c>
      <c r="K48" s="23"/>
      <c r="L48" s="23"/>
      <c r="M48" s="23"/>
      <c r="N48" s="23">
        <v>0</v>
      </c>
      <c r="O48" s="23">
        <v>0</v>
      </c>
      <c r="P48" s="23"/>
      <c r="Q48" s="56"/>
      <c r="R48" s="61">
        <f aca="true" t="shared" si="7" ref="R48:R69">I48+J48+K48+L48++M48+N48+O48+P48+Q48</f>
        <v>112856</v>
      </c>
    </row>
    <row r="49" spans="1:18" s="8" customFormat="1" ht="18.75">
      <c r="A49" s="51">
        <v>34</v>
      </c>
      <c r="B49" s="45" t="s">
        <v>29</v>
      </c>
      <c r="C49" s="52" t="s">
        <v>333</v>
      </c>
      <c r="D49" s="52" t="s">
        <v>334</v>
      </c>
      <c r="E49" s="39" t="s">
        <v>27</v>
      </c>
      <c r="F49" s="7" t="s">
        <v>21</v>
      </c>
      <c r="G49" s="7" t="s">
        <v>26</v>
      </c>
      <c r="H49" s="7" t="s">
        <v>28</v>
      </c>
      <c r="I49" s="23">
        <v>6139253</v>
      </c>
      <c r="J49" s="23">
        <v>7045518</v>
      </c>
      <c r="K49" s="23">
        <v>3891580</v>
      </c>
      <c r="L49" s="23"/>
      <c r="M49" s="23"/>
      <c r="N49" s="23"/>
      <c r="O49" s="23">
        <v>0</v>
      </c>
      <c r="P49" s="23"/>
      <c r="Q49" s="56"/>
      <c r="R49" s="61">
        <f t="shared" si="7"/>
        <v>17076351</v>
      </c>
    </row>
    <row r="50" spans="1:18" s="8" customFormat="1" ht="18.75">
      <c r="A50" s="51">
        <v>35</v>
      </c>
      <c r="B50" s="45" t="s">
        <v>34</v>
      </c>
      <c r="C50" s="52" t="s">
        <v>333</v>
      </c>
      <c r="D50" s="52" t="s">
        <v>334</v>
      </c>
      <c r="E50" s="39" t="s">
        <v>32</v>
      </c>
      <c r="F50" s="7" t="s">
        <v>30</v>
      </c>
      <c r="G50" s="7" t="s">
        <v>31</v>
      </c>
      <c r="H50" s="7" t="s">
        <v>33</v>
      </c>
      <c r="I50" s="23">
        <v>616477</v>
      </c>
      <c r="J50" s="23"/>
      <c r="K50" s="23"/>
      <c r="L50" s="23"/>
      <c r="M50" s="23"/>
      <c r="N50" s="23"/>
      <c r="O50" s="23"/>
      <c r="P50" s="23"/>
      <c r="Q50" s="56"/>
      <c r="R50" s="61">
        <f t="shared" si="7"/>
        <v>616477</v>
      </c>
    </row>
    <row r="51" spans="1:18" s="8" customFormat="1" ht="18.75">
      <c r="A51" s="51">
        <v>36</v>
      </c>
      <c r="B51" s="45" t="s">
        <v>38</v>
      </c>
      <c r="C51" s="52" t="s">
        <v>333</v>
      </c>
      <c r="D51" s="52" t="s">
        <v>334</v>
      </c>
      <c r="E51" s="39" t="s">
        <v>36</v>
      </c>
      <c r="F51" s="7" t="s">
        <v>19</v>
      </c>
      <c r="G51" s="7" t="s">
        <v>35</v>
      </c>
      <c r="H51" s="7" t="s">
        <v>37</v>
      </c>
      <c r="I51" s="23">
        <v>2535618</v>
      </c>
      <c r="J51" s="23">
        <v>3054090</v>
      </c>
      <c r="K51" s="23"/>
      <c r="L51" s="23"/>
      <c r="M51" s="23"/>
      <c r="N51" s="23"/>
      <c r="O51" s="23"/>
      <c r="P51" s="23"/>
      <c r="Q51" s="56"/>
      <c r="R51" s="61">
        <f t="shared" si="7"/>
        <v>5589708</v>
      </c>
    </row>
    <row r="52" spans="1:18" s="8" customFormat="1" ht="12.75">
      <c r="A52" s="51">
        <v>37</v>
      </c>
      <c r="B52" s="45" t="s">
        <v>43</v>
      </c>
      <c r="C52" s="52" t="s">
        <v>333</v>
      </c>
      <c r="D52" s="52" t="s">
        <v>334</v>
      </c>
      <c r="E52" s="39" t="s">
        <v>40</v>
      </c>
      <c r="F52" s="7" t="s">
        <v>41</v>
      </c>
      <c r="G52" s="7" t="s">
        <v>39</v>
      </c>
      <c r="H52" s="7" t="s">
        <v>42</v>
      </c>
      <c r="I52" s="23"/>
      <c r="J52" s="23"/>
      <c r="K52" s="23">
        <v>7835100</v>
      </c>
      <c r="L52" s="23"/>
      <c r="M52" s="23"/>
      <c r="N52" s="23"/>
      <c r="O52" s="23"/>
      <c r="P52" s="23"/>
      <c r="Q52" s="56"/>
      <c r="R52" s="61">
        <f t="shared" si="7"/>
        <v>7835100</v>
      </c>
    </row>
    <row r="53" spans="1:18" s="8" customFormat="1" ht="12.75">
      <c r="A53" s="51">
        <v>38</v>
      </c>
      <c r="B53" s="45" t="s">
        <v>47</v>
      </c>
      <c r="C53" s="52" t="s">
        <v>333</v>
      </c>
      <c r="D53" s="52" t="s">
        <v>334</v>
      </c>
      <c r="E53" s="39" t="s">
        <v>45</v>
      </c>
      <c r="F53" s="7" t="s">
        <v>18</v>
      </c>
      <c r="G53" s="7" t="s">
        <v>44</v>
      </c>
      <c r="H53" s="7" t="s">
        <v>46</v>
      </c>
      <c r="I53" s="23">
        <v>3019491</v>
      </c>
      <c r="J53" s="23">
        <v>9090374</v>
      </c>
      <c r="K53" s="23">
        <v>5115600</v>
      </c>
      <c r="L53" s="23">
        <v>1664550</v>
      </c>
      <c r="M53" s="23"/>
      <c r="N53" s="23"/>
      <c r="O53" s="23"/>
      <c r="P53" s="23"/>
      <c r="Q53" s="56"/>
      <c r="R53" s="61">
        <f t="shared" si="7"/>
        <v>18890015</v>
      </c>
    </row>
    <row r="54" spans="1:18" s="8" customFormat="1" ht="18.75">
      <c r="A54" s="51">
        <v>39</v>
      </c>
      <c r="B54" s="45" t="s">
        <v>51</v>
      </c>
      <c r="C54" s="52" t="s">
        <v>333</v>
      </c>
      <c r="D54" s="52" t="s">
        <v>334</v>
      </c>
      <c r="E54" s="39" t="s">
        <v>49</v>
      </c>
      <c r="F54" s="7" t="s">
        <v>17</v>
      </c>
      <c r="G54" s="7" t="s">
        <v>48</v>
      </c>
      <c r="H54" s="7" t="s">
        <v>50</v>
      </c>
      <c r="I54" s="23">
        <v>932357</v>
      </c>
      <c r="J54" s="23">
        <v>439927</v>
      </c>
      <c r="K54" s="23"/>
      <c r="L54" s="23"/>
      <c r="M54" s="23"/>
      <c r="N54" s="23">
        <v>24380</v>
      </c>
      <c r="O54" s="23"/>
      <c r="P54" s="23"/>
      <c r="Q54" s="56"/>
      <c r="R54" s="61">
        <f t="shared" si="7"/>
        <v>1396664</v>
      </c>
    </row>
    <row r="55" spans="1:18" s="8" customFormat="1" ht="12.75">
      <c r="A55" s="51">
        <v>40</v>
      </c>
      <c r="B55" s="45" t="s">
        <v>55</v>
      </c>
      <c r="C55" s="52" t="s">
        <v>333</v>
      </c>
      <c r="D55" s="52" t="s">
        <v>334</v>
      </c>
      <c r="E55" s="39" t="s">
        <v>53</v>
      </c>
      <c r="F55" s="7" t="s">
        <v>13</v>
      </c>
      <c r="G55" s="7" t="s">
        <v>52</v>
      </c>
      <c r="H55" s="7" t="s">
        <v>54</v>
      </c>
      <c r="I55" s="23"/>
      <c r="J55" s="23"/>
      <c r="K55" s="23"/>
      <c r="L55" s="23"/>
      <c r="M55" s="23"/>
      <c r="N55" s="23"/>
      <c r="O55" s="23"/>
      <c r="P55" s="23"/>
      <c r="Q55" s="56"/>
      <c r="R55" s="61">
        <f t="shared" si="7"/>
        <v>0</v>
      </c>
    </row>
    <row r="56" spans="1:18" s="8" customFormat="1" ht="12.75">
      <c r="A56" s="51">
        <v>41</v>
      </c>
      <c r="B56" s="45" t="s">
        <v>59</v>
      </c>
      <c r="C56" s="52" t="s">
        <v>333</v>
      </c>
      <c r="D56" s="52" t="s">
        <v>334</v>
      </c>
      <c r="E56" s="39" t="s">
        <v>57</v>
      </c>
      <c r="F56" s="7" t="s">
        <v>16</v>
      </c>
      <c r="G56" s="7" t="s">
        <v>56</v>
      </c>
      <c r="H56" s="7" t="s">
        <v>58</v>
      </c>
      <c r="I56" s="23">
        <v>4783088</v>
      </c>
      <c r="J56" s="23">
        <v>7910826</v>
      </c>
      <c r="K56" s="23">
        <v>4422250</v>
      </c>
      <c r="L56" s="23"/>
      <c r="M56" s="23"/>
      <c r="N56" s="23"/>
      <c r="O56" s="23"/>
      <c r="P56" s="23"/>
      <c r="Q56" s="56"/>
      <c r="R56" s="61">
        <f t="shared" si="7"/>
        <v>17116164</v>
      </c>
    </row>
    <row r="57" spans="1:18" s="8" customFormat="1" ht="18.75">
      <c r="A57" s="51">
        <v>42</v>
      </c>
      <c r="B57" s="45" t="s">
        <v>63</v>
      </c>
      <c r="C57" s="52" t="s">
        <v>333</v>
      </c>
      <c r="D57" s="52" t="s">
        <v>334</v>
      </c>
      <c r="E57" s="39" t="s">
        <v>61</v>
      </c>
      <c r="F57" s="7" t="s">
        <v>20</v>
      </c>
      <c r="G57" s="7" t="s">
        <v>60</v>
      </c>
      <c r="H57" s="7" t="s">
        <v>62</v>
      </c>
      <c r="I57" s="23">
        <v>2843937</v>
      </c>
      <c r="J57" s="23">
        <v>3374457</v>
      </c>
      <c r="K57" s="23">
        <v>1980000</v>
      </c>
      <c r="L57" s="23"/>
      <c r="M57" s="23"/>
      <c r="N57" s="23"/>
      <c r="O57" s="23"/>
      <c r="P57" s="23"/>
      <c r="Q57" s="56"/>
      <c r="R57" s="61">
        <f t="shared" si="7"/>
        <v>8198394</v>
      </c>
    </row>
    <row r="58" spans="1:60" s="1" customFormat="1" ht="9.75">
      <c r="A58" s="50"/>
      <c r="B58" s="43" t="s">
        <v>547</v>
      </c>
      <c r="C58" s="37"/>
      <c r="D58" s="37"/>
      <c r="E58" s="38"/>
      <c r="F58" s="6"/>
      <c r="G58" s="6"/>
      <c r="H58" s="6"/>
      <c r="I58" s="21">
        <f aca="true" t="shared" si="8" ref="I58:Q58">SUM(I59:I73)</f>
        <v>74857325</v>
      </c>
      <c r="J58" s="21">
        <f t="shared" si="8"/>
        <v>56306949</v>
      </c>
      <c r="K58" s="21">
        <f t="shared" si="8"/>
        <v>33362630</v>
      </c>
      <c r="L58" s="21">
        <f t="shared" si="8"/>
        <v>8121681</v>
      </c>
      <c r="M58" s="21">
        <f t="shared" si="8"/>
        <v>11454763</v>
      </c>
      <c r="N58" s="21">
        <f t="shared" si="8"/>
        <v>658268</v>
      </c>
      <c r="O58" s="21">
        <f t="shared" si="8"/>
        <v>5548256</v>
      </c>
      <c r="P58" s="21">
        <f t="shared" si="8"/>
        <v>1406228</v>
      </c>
      <c r="Q58" s="55">
        <f t="shared" si="8"/>
        <v>0</v>
      </c>
      <c r="R58" s="61">
        <f t="shared" si="7"/>
        <v>191716100</v>
      </c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</row>
    <row r="59" spans="1:18" s="1" customFormat="1" ht="9.75">
      <c r="A59" s="50"/>
      <c r="B59" s="44"/>
      <c r="C59" s="38"/>
      <c r="D59" s="38"/>
      <c r="E59" s="38"/>
      <c r="F59" s="6"/>
      <c r="G59" s="6"/>
      <c r="H59" s="6"/>
      <c r="I59" s="21"/>
      <c r="J59" s="21"/>
      <c r="K59" s="21"/>
      <c r="L59" s="21"/>
      <c r="M59" s="21"/>
      <c r="N59" s="22"/>
      <c r="O59" s="21"/>
      <c r="P59" s="21"/>
      <c r="Q59" s="55"/>
      <c r="R59" s="61">
        <f t="shared" si="7"/>
        <v>0</v>
      </c>
    </row>
    <row r="60" spans="1:18" s="8" customFormat="1" ht="18.75">
      <c r="A60" s="51">
        <v>43</v>
      </c>
      <c r="B60" s="45" t="s">
        <v>69</v>
      </c>
      <c r="C60" s="52" t="s">
        <v>333</v>
      </c>
      <c r="D60" s="52" t="s">
        <v>334</v>
      </c>
      <c r="E60" s="39" t="s">
        <v>66</v>
      </c>
      <c r="F60" s="7" t="s">
        <v>67</v>
      </c>
      <c r="G60" s="7" t="s">
        <v>65</v>
      </c>
      <c r="H60" s="7" t="s">
        <v>68</v>
      </c>
      <c r="I60" s="23">
        <v>3110599</v>
      </c>
      <c r="J60" s="23">
        <v>2012014</v>
      </c>
      <c r="K60" s="23">
        <v>3180100</v>
      </c>
      <c r="L60" s="23"/>
      <c r="M60" s="23"/>
      <c r="N60" s="23"/>
      <c r="O60" s="23"/>
      <c r="P60" s="23"/>
      <c r="Q60" s="56"/>
      <c r="R60" s="61">
        <f t="shared" si="7"/>
        <v>8302713</v>
      </c>
    </row>
    <row r="61" spans="1:18" s="8" customFormat="1" ht="18.75">
      <c r="A61" s="51">
        <v>44</v>
      </c>
      <c r="B61" s="45" t="s">
        <v>74</v>
      </c>
      <c r="C61" s="52" t="s">
        <v>333</v>
      </c>
      <c r="D61" s="52" t="s">
        <v>334</v>
      </c>
      <c r="E61" s="39" t="s">
        <v>71</v>
      </c>
      <c r="F61" s="7" t="s">
        <v>72</v>
      </c>
      <c r="G61" s="7" t="s">
        <v>70</v>
      </c>
      <c r="H61" s="7" t="s">
        <v>73</v>
      </c>
      <c r="I61" s="23">
        <v>16583620</v>
      </c>
      <c r="J61" s="23">
        <v>12538901</v>
      </c>
      <c r="K61" s="23">
        <v>6362160</v>
      </c>
      <c r="L61" s="23"/>
      <c r="M61" s="23"/>
      <c r="N61" s="23"/>
      <c r="O61" s="23"/>
      <c r="P61" s="23"/>
      <c r="Q61" s="56"/>
      <c r="R61" s="61">
        <f t="shared" si="7"/>
        <v>35484681</v>
      </c>
    </row>
    <row r="62" spans="1:18" s="8" customFormat="1" ht="19.5">
      <c r="A62" s="51">
        <v>45</v>
      </c>
      <c r="B62" s="45" t="s">
        <v>79</v>
      </c>
      <c r="C62" s="52" t="s">
        <v>333</v>
      </c>
      <c r="D62" s="52" t="s">
        <v>334</v>
      </c>
      <c r="E62" s="39" t="s">
        <v>76</v>
      </c>
      <c r="F62" s="7" t="s">
        <v>77</v>
      </c>
      <c r="G62" s="7" t="s">
        <v>75</v>
      </c>
      <c r="H62" s="7" t="s">
        <v>78</v>
      </c>
      <c r="I62" s="23"/>
      <c r="J62" s="23"/>
      <c r="K62" s="23"/>
      <c r="L62" s="23"/>
      <c r="M62" s="23"/>
      <c r="N62" s="23"/>
      <c r="O62" s="23">
        <v>5548256</v>
      </c>
      <c r="P62" s="23"/>
      <c r="Q62" s="56"/>
      <c r="R62" s="61">
        <f t="shared" si="7"/>
        <v>5548256</v>
      </c>
    </row>
    <row r="63" spans="1:18" s="8" customFormat="1" ht="18.75">
      <c r="A63" s="51">
        <v>46</v>
      </c>
      <c r="B63" s="45" t="s">
        <v>84</v>
      </c>
      <c r="C63" s="52" t="s">
        <v>333</v>
      </c>
      <c r="D63" s="52" t="s">
        <v>334</v>
      </c>
      <c r="E63" s="39" t="s">
        <v>81</v>
      </c>
      <c r="F63" s="7" t="s">
        <v>82</v>
      </c>
      <c r="G63" s="7" t="s">
        <v>80</v>
      </c>
      <c r="H63" s="7" t="s">
        <v>83</v>
      </c>
      <c r="I63" s="23">
        <f>14561883+409964</f>
        <v>14971847</v>
      </c>
      <c r="J63" s="23">
        <v>10222162</v>
      </c>
      <c r="K63" s="23">
        <v>6489560</v>
      </c>
      <c r="L63" s="23">
        <v>2450295</v>
      </c>
      <c r="M63" s="23">
        <f>5036+29617+1052345+60141+17020+100121</f>
        <v>1264280</v>
      </c>
      <c r="N63" s="23">
        <v>658268</v>
      </c>
      <c r="O63" s="23"/>
      <c r="P63" s="23"/>
      <c r="Q63" s="56"/>
      <c r="R63" s="61">
        <f t="shared" si="7"/>
        <v>36056412</v>
      </c>
    </row>
    <row r="64" spans="1:18" s="8" customFormat="1" ht="18.75">
      <c r="A64" s="51">
        <v>47</v>
      </c>
      <c r="B64" s="45" t="s">
        <v>90</v>
      </c>
      <c r="C64" s="52" t="s">
        <v>333</v>
      </c>
      <c r="D64" s="52" t="s">
        <v>334</v>
      </c>
      <c r="E64" s="39" t="s">
        <v>87</v>
      </c>
      <c r="F64" s="7" t="s">
        <v>88</v>
      </c>
      <c r="G64" s="7" t="s">
        <v>86</v>
      </c>
      <c r="H64" s="7" t="s">
        <v>89</v>
      </c>
      <c r="I64" s="23">
        <f>890473+5124</f>
        <v>895597</v>
      </c>
      <c r="J64" s="23">
        <v>0</v>
      </c>
      <c r="K64" s="23"/>
      <c r="L64" s="23">
        <v>32181</v>
      </c>
      <c r="M64" s="23"/>
      <c r="N64" s="23">
        <v>0</v>
      </c>
      <c r="O64" s="23">
        <v>0</v>
      </c>
      <c r="P64" s="23"/>
      <c r="Q64" s="56"/>
      <c r="R64" s="61">
        <f t="shared" si="7"/>
        <v>927778</v>
      </c>
    </row>
    <row r="65" spans="1:18" s="8" customFormat="1" ht="18.75">
      <c r="A65" s="51">
        <v>48</v>
      </c>
      <c r="B65" s="45" t="s">
        <v>95</v>
      </c>
      <c r="C65" s="52" t="s">
        <v>333</v>
      </c>
      <c r="D65" s="52" t="s">
        <v>334</v>
      </c>
      <c r="E65" s="39" t="s">
        <v>92</v>
      </c>
      <c r="F65" s="7" t="s">
        <v>93</v>
      </c>
      <c r="G65" s="7" t="s">
        <v>91</v>
      </c>
      <c r="H65" s="7" t="s">
        <v>94</v>
      </c>
      <c r="I65" s="23"/>
      <c r="J65" s="23">
        <v>0</v>
      </c>
      <c r="K65" s="23"/>
      <c r="L65" s="23"/>
      <c r="M65" s="23">
        <v>9394360</v>
      </c>
      <c r="N65" s="23">
        <v>0</v>
      </c>
      <c r="O65" s="23">
        <v>0</v>
      </c>
      <c r="P65" s="23"/>
      <c r="Q65" s="56"/>
      <c r="R65" s="61">
        <f t="shared" si="7"/>
        <v>9394360</v>
      </c>
    </row>
    <row r="66" spans="1:18" s="8" customFormat="1" ht="18.75">
      <c r="A66" s="51">
        <v>49</v>
      </c>
      <c r="B66" s="45" t="s">
        <v>99</v>
      </c>
      <c r="C66" s="52" t="s">
        <v>333</v>
      </c>
      <c r="D66" s="52" t="s">
        <v>334</v>
      </c>
      <c r="E66" s="39" t="s">
        <v>97</v>
      </c>
      <c r="F66" s="7" t="s">
        <v>93</v>
      </c>
      <c r="G66" s="7" t="s">
        <v>96</v>
      </c>
      <c r="H66" s="7" t="s">
        <v>98</v>
      </c>
      <c r="I66" s="23">
        <f>8454233+148612</f>
        <v>8602845</v>
      </c>
      <c r="J66" s="23">
        <v>10593586</v>
      </c>
      <c r="K66" s="23">
        <v>4998000</v>
      </c>
      <c r="L66" s="23"/>
      <c r="M66" s="23"/>
      <c r="N66" s="23"/>
      <c r="O66" s="23">
        <v>0</v>
      </c>
      <c r="P66" s="23"/>
      <c r="Q66" s="56"/>
      <c r="R66" s="61">
        <f t="shared" si="7"/>
        <v>24194431</v>
      </c>
    </row>
    <row r="67" spans="1:18" s="8" customFormat="1" ht="18.75">
      <c r="A67" s="51">
        <v>50</v>
      </c>
      <c r="B67" s="45" t="s">
        <v>104</v>
      </c>
      <c r="C67" s="52" t="s">
        <v>333</v>
      </c>
      <c r="D67" s="52" t="s">
        <v>334</v>
      </c>
      <c r="E67" s="39" t="s">
        <v>101</v>
      </c>
      <c r="F67" s="7" t="s">
        <v>102</v>
      </c>
      <c r="G67" s="7" t="s">
        <v>100</v>
      </c>
      <c r="H67" s="7" t="s">
        <v>103</v>
      </c>
      <c r="I67" s="23">
        <v>5203585</v>
      </c>
      <c r="J67" s="23">
        <v>1657312</v>
      </c>
      <c r="K67" s="23"/>
      <c r="L67" s="23"/>
      <c r="M67" s="23"/>
      <c r="N67" s="23"/>
      <c r="O67" s="23">
        <v>0</v>
      </c>
      <c r="P67" s="23"/>
      <c r="Q67" s="56"/>
      <c r="R67" s="61">
        <f t="shared" si="7"/>
        <v>6860897</v>
      </c>
    </row>
    <row r="68" spans="1:18" s="8" customFormat="1" ht="18.75">
      <c r="A68" s="51">
        <v>51</v>
      </c>
      <c r="B68" s="45" t="s">
        <v>108</v>
      </c>
      <c r="C68" s="52" t="s">
        <v>333</v>
      </c>
      <c r="D68" s="52" t="s">
        <v>334</v>
      </c>
      <c r="E68" s="39" t="s">
        <v>106</v>
      </c>
      <c r="F68" s="7" t="s">
        <v>72</v>
      </c>
      <c r="G68" s="7" t="s">
        <v>105</v>
      </c>
      <c r="H68" s="7" t="s">
        <v>107</v>
      </c>
      <c r="I68" s="23">
        <f>8017768+51245</f>
        <v>8069013</v>
      </c>
      <c r="J68" s="23">
        <v>4934710</v>
      </c>
      <c r="K68" s="23">
        <v>4312000</v>
      </c>
      <c r="L68" s="23">
        <v>1660274</v>
      </c>
      <c r="M68" s="23">
        <f>676346+12043+36896+70838</f>
        <v>796123</v>
      </c>
      <c r="N68" s="23"/>
      <c r="O68" s="23">
        <v>0</v>
      </c>
      <c r="P68" s="23">
        <v>1406228</v>
      </c>
      <c r="Q68" s="56"/>
      <c r="R68" s="61">
        <f t="shared" si="7"/>
        <v>21178348</v>
      </c>
    </row>
    <row r="69" spans="1:18" s="8" customFormat="1" ht="18.75">
      <c r="A69" s="51">
        <v>52</v>
      </c>
      <c r="B69" s="45" t="s">
        <v>112</v>
      </c>
      <c r="C69" s="52" t="s">
        <v>333</v>
      </c>
      <c r="D69" s="52" t="s">
        <v>334</v>
      </c>
      <c r="E69" s="39" t="s">
        <v>110</v>
      </c>
      <c r="F69" s="7" t="s">
        <v>82</v>
      </c>
      <c r="G69" s="7" t="s">
        <v>109</v>
      </c>
      <c r="H69" s="7" t="s">
        <v>111</v>
      </c>
      <c r="I69" s="23">
        <f>6586041+51245</f>
        <v>6637286</v>
      </c>
      <c r="J69" s="23">
        <v>4788182</v>
      </c>
      <c r="K69" s="23">
        <v>4468800</v>
      </c>
      <c r="L69" s="23">
        <v>2060290</v>
      </c>
      <c r="M69" s="23"/>
      <c r="N69" s="23"/>
      <c r="O69" s="23">
        <v>0</v>
      </c>
      <c r="P69" s="23"/>
      <c r="Q69" s="56"/>
      <c r="R69" s="61">
        <f t="shared" si="7"/>
        <v>17954558</v>
      </c>
    </row>
    <row r="70" spans="1:18" s="8" customFormat="1" ht="12.75">
      <c r="A70" s="51">
        <v>53</v>
      </c>
      <c r="B70" s="45" t="s">
        <v>117</v>
      </c>
      <c r="C70" s="52" t="s">
        <v>333</v>
      </c>
      <c r="D70" s="52" t="s">
        <v>334</v>
      </c>
      <c r="E70" s="39" t="s">
        <v>115</v>
      </c>
      <c r="F70" s="7" t="s">
        <v>113</v>
      </c>
      <c r="G70" s="7" t="s">
        <v>114</v>
      </c>
      <c r="H70" s="7" t="s">
        <v>116</v>
      </c>
      <c r="I70" s="23"/>
      <c r="J70" s="23">
        <v>0</v>
      </c>
      <c r="K70" s="23"/>
      <c r="L70" s="23">
        <v>883121</v>
      </c>
      <c r="M70" s="23"/>
      <c r="N70" s="23">
        <v>0</v>
      </c>
      <c r="O70" s="23">
        <v>0</v>
      </c>
      <c r="P70" s="23"/>
      <c r="Q70" s="56">
        <v>0</v>
      </c>
      <c r="R70" s="61">
        <f aca="true" t="shared" si="9" ref="R70:R78">I70+J70+K70+L70++M70+N70+O70+P70+Q70</f>
        <v>883121</v>
      </c>
    </row>
    <row r="71" spans="1:18" s="8" customFormat="1" ht="18" customHeight="1">
      <c r="A71" s="51">
        <v>54</v>
      </c>
      <c r="B71" s="45" t="s">
        <v>122</v>
      </c>
      <c r="C71" s="52" t="s">
        <v>333</v>
      </c>
      <c r="D71" s="52" t="s">
        <v>334</v>
      </c>
      <c r="E71" s="39" t="s">
        <v>119</v>
      </c>
      <c r="F71" s="7" t="s">
        <v>120</v>
      </c>
      <c r="G71" s="7" t="s">
        <v>118</v>
      </c>
      <c r="H71" s="7" t="s">
        <v>121</v>
      </c>
      <c r="I71" s="23">
        <f>345521+35871</f>
        <v>381392</v>
      </c>
      <c r="J71" s="23">
        <v>0</v>
      </c>
      <c r="K71" s="23"/>
      <c r="L71" s="23"/>
      <c r="M71" s="23"/>
      <c r="N71" s="23">
        <v>0</v>
      </c>
      <c r="O71" s="23">
        <v>0</v>
      </c>
      <c r="P71" s="23"/>
      <c r="Q71" s="56"/>
      <c r="R71" s="61">
        <f t="shared" si="9"/>
        <v>381392</v>
      </c>
    </row>
    <row r="72" spans="1:18" s="8" customFormat="1" ht="18.75">
      <c r="A72" s="51">
        <v>55</v>
      </c>
      <c r="B72" s="45" t="s">
        <v>126</v>
      </c>
      <c r="C72" s="52" t="s">
        <v>333</v>
      </c>
      <c r="D72" s="52" t="s">
        <v>334</v>
      </c>
      <c r="E72" s="39" t="s">
        <v>124</v>
      </c>
      <c r="F72" s="7" t="s">
        <v>85</v>
      </c>
      <c r="G72" s="7" t="s">
        <v>123</v>
      </c>
      <c r="H72" s="7" t="s">
        <v>125</v>
      </c>
      <c r="I72" s="23">
        <f>4025898+129702</f>
        <v>4155600</v>
      </c>
      <c r="J72" s="23">
        <v>3753264</v>
      </c>
      <c r="K72" s="23"/>
      <c r="L72" s="23"/>
      <c r="M72" s="23"/>
      <c r="N72" s="23"/>
      <c r="O72" s="23">
        <v>0</v>
      </c>
      <c r="P72" s="23"/>
      <c r="Q72" s="56"/>
      <c r="R72" s="61">
        <f t="shared" si="9"/>
        <v>7908864</v>
      </c>
    </row>
    <row r="73" spans="1:18" s="8" customFormat="1" ht="18.75">
      <c r="A73" s="51">
        <v>56</v>
      </c>
      <c r="B73" s="45" t="s">
        <v>546</v>
      </c>
      <c r="C73" s="52" t="s">
        <v>333</v>
      </c>
      <c r="D73" s="52" t="s">
        <v>334</v>
      </c>
      <c r="E73" s="39" t="s">
        <v>543</v>
      </c>
      <c r="F73" s="7" t="s">
        <v>544</v>
      </c>
      <c r="G73" s="7" t="s">
        <v>542</v>
      </c>
      <c r="H73" s="7" t="s">
        <v>545</v>
      </c>
      <c r="I73" s="23">
        <v>6245941</v>
      </c>
      <c r="J73" s="23">
        <v>5806818</v>
      </c>
      <c r="K73" s="23">
        <v>3552010</v>
      </c>
      <c r="L73" s="23">
        <v>1035520</v>
      </c>
      <c r="M73" s="23">
        <v>0</v>
      </c>
      <c r="N73" s="23"/>
      <c r="O73" s="23">
        <v>0</v>
      </c>
      <c r="P73" s="23"/>
      <c r="Q73" s="56"/>
      <c r="R73" s="61">
        <f t="shared" si="9"/>
        <v>16640289</v>
      </c>
    </row>
    <row r="74" spans="1:60" s="1" customFormat="1" ht="9.75">
      <c r="A74" s="50"/>
      <c r="B74" s="43" t="s">
        <v>553</v>
      </c>
      <c r="C74" s="37"/>
      <c r="D74" s="37"/>
      <c r="E74" s="38"/>
      <c r="F74" s="6"/>
      <c r="G74" s="6"/>
      <c r="H74" s="6"/>
      <c r="I74" s="21">
        <f aca="true" t="shared" si="10" ref="I74:Q74">SUM(I75:I76)</f>
        <v>8613215</v>
      </c>
      <c r="J74" s="21">
        <f t="shared" si="10"/>
        <v>13579264</v>
      </c>
      <c r="K74" s="21">
        <f t="shared" si="10"/>
        <v>7842450</v>
      </c>
      <c r="L74" s="21">
        <f t="shared" si="10"/>
        <v>0</v>
      </c>
      <c r="M74" s="21">
        <f t="shared" si="10"/>
        <v>0</v>
      </c>
      <c r="N74" s="21">
        <f t="shared" si="10"/>
        <v>0</v>
      </c>
      <c r="O74" s="21">
        <f t="shared" si="10"/>
        <v>0</v>
      </c>
      <c r="P74" s="21">
        <f t="shared" si="10"/>
        <v>1000000</v>
      </c>
      <c r="Q74" s="55">
        <f t="shared" si="10"/>
        <v>0</v>
      </c>
      <c r="R74" s="61">
        <f t="shared" si="9"/>
        <v>31034929</v>
      </c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</row>
    <row r="75" spans="1:18" s="1" customFormat="1" ht="9.75">
      <c r="A75" s="50"/>
      <c r="B75" s="44"/>
      <c r="C75" s="38"/>
      <c r="D75" s="38"/>
      <c r="E75" s="38"/>
      <c r="F75" s="6"/>
      <c r="G75" s="6"/>
      <c r="H75" s="6"/>
      <c r="I75" s="21"/>
      <c r="J75" s="21"/>
      <c r="K75" s="21"/>
      <c r="L75" s="21"/>
      <c r="M75" s="21"/>
      <c r="N75" s="22"/>
      <c r="O75" s="21"/>
      <c r="P75" s="21"/>
      <c r="Q75" s="55"/>
      <c r="R75" s="61">
        <f t="shared" si="9"/>
        <v>0</v>
      </c>
    </row>
    <row r="76" spans="1:18" s="8" customFormat="1" ht="18.75">
      <c r="A76" s="51">
        <v>57</v>
      </c>
      <c r="B76" s="45" t="s">
        <v>552</v>
      </c>
      <c r="C76" s="52" t="s">
        <v>333</v>
      </c>
      <c r="D76" s="52" t="s">
        <v>334</v>
      </c>
      <c r="E76" s="39" t="s">
        <v>549</v>
      </c>
      <c r="F76" s="7" t="s">
        <v>550</v>
      </c>
      <c r="G76" s="7" t="s">
        <v>548</v>
      </c>
      <c r="H76" s="7" t="s">
        <v>551</v>
      </c>
      <c r="I76" s="23">
        <v>8613215</v>
      </c>
      <c r="J76" s="23">
        <v>13579264</v>
      </c>
      <c r="K76" s="23">
        <v>7842450</v>
      </c>
      <c r="L76" s="23"/>
      <c r="M76" s="23"/>
      <c r="N76" s="23"/>
      <c r="O76" s="23"/>
      <c r="P76" s="23">
        <v>1000000</v>
      </c>
      <c r="Q76" s="56"/>
      <c r="R76" s="61">
        <f t="shared" si="9"/>
        <v>31034929</v>
      </c>
    </row>
    <row r="77" spans="1:60" s="1" customFormat="1" ht="9.75">
      <c r="A77" s="51"/>
      <c r="B77" s="43" t="s">
        <v>582</v>
      </c>
      <c r="C77" s="37"/>
      <c r="D77" s="37"/>
      <c r="E77" s="38"/>
      <c r="F77" s="6"/>
      <c r="G77" s="6"/>
      <c r="H77" s="6"/>
      <c r="I77" s="21">
        <f aca="true" t="shared" si="11" ref="I77:Q77">SUM(I78:I84)</f>
        <v>11673766</v>
      </c>
      <c r="J77" s="21">
        <f t="shared" si="11"/>
        <v>21080135</v>
      </c>
      <c r="K77" s="21">
        <f t="shared" si="11"/>
        <v>10723000</v>
      </c>
      <c r="L77" s="21">
        <f t="shared" si="11"/>
        <v>0</v>
      </c>
      <c r="M77" s="21">
        <f t="shared" si="11"/>
        <v>0</v>
      </c>
      <c r="N77" s="21">
        <f t="shared" si="11"/>
        <v>0</v>
      </c>
      <c r="O77" s="21">
        <f t="shared" si="11"/>
        <v>0</v>
      </c>
      <c r="P77" s="21">
        <f t="shared" si="11"/>
        <v>0</v>
      </c>
      <c r="Q77" s="55">
        <f t="shared" si="11"/>
        <v>0</v>
      </c>
      <c r="R77" s="61">
        <f t="shared" si="9"/>
        <v>43476901</v>
      </c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</row>
    <row r="78" spans="1:18" s="1" customFormat="1" ht="9.75">
      <c r="A78" s="51"/>
      <c r="B78" s="44"/>
      <c r="C78" s="38"/>
      <c r="D78" s="38"/>
      <c r="E78" s="38"/>
      <c r="F78" s="6"/>
      <c r="G78" s="6"/>
      <c r="H78" s="6"/>
      <c r="I78" s="21"/>
      <c r="J78" s="21"/>
      <c r="K78" s="21"/>
      <c r="L78" s="21"/>
      <c r="M78" s="21"/>
      <c r="N78" s="22"/>
      <c r="O78" s="21"/>
      <c r="P78" s="21"/>
      <c r="Q78" s="55"/>
      <c r="R78" s="61">
        <f t="shared" si="9"/>
        <v>0</v>
      </c>
    </row>
    <row r="79" spans="1:18" s="8" customFormat="1" ht="18.75">
      <c r="A79" s="51">
        <v>58</v>
      </c>
      <c r="B79" s="45" t="s">
        <v>560</v>
      </c>
      <c r="C79" s="52" t="s">
        <v>333</v>
      </c>
      <c r="D79" s="52" t="s">
        <v>334</v>
      </c>
      <c r="E79" s="39" t="s">
        <v>557</v>
      </c>
      <c r="F79" s="7" t="s">
        <v>558</v>
      </c>
      <c r="G79" s="7" t="s">
        <v>556</v>
      </c>
      <c r="H79" s="7" t="s">
        <v>559</v>
      </c>
      <c r="I79" s="23">
        <v>3318054</v>
      </c>
      <c r="J79" s="23">
        <v>4450750</v>
      </c>
      <c r="K79" s="23">
        <v>3087000</v>
      </c>
      <c r="L79" s="23"/>
      <c r="M79" s="23"/>
      <c r="N79" s="23"/>
      <c r="O79" s="23"/>
      <c r="P79" s="23"/>
      <c r="Q79" s="56"/>
      <c r="R79" s="61">
        <f aca="true" t="shared" si="12" ref="R79:R100">I79+J79+K79+L79++M79+N79+O79+P79+Q79</f>
        <v>10855804</v>
      </c>
    </row>
    <row r="80" spans="1:18" s="8" customFormat="1" ht="12.75">
      <c r="A80" s="51">
        <v>59</v>
      </c>
      <c r="B80" s="45" t="s">
        <v>564</v>
      </c>
      <c r="C80" s="52" t="s">
        <v>333</v>
      </c>
      <c r="D80" s="52" t="s">
        <v>334</v>
      </c>
      <c r="E80" s="39" t="s">
        <v>562</v>
      </c>
      <c r="F80" s="7" t="s">
        <v>554</v>
      </c>
      <c r="G80" s="7" t="s">
        <v>561</v>
      </c>
      <c r="H80" s="7" t="s">
        <v>563</v>
      </c>
      <c r="I80" s="23">
        <v>67714</v>
      </c>
      <c r="J80" s="23"/>
      <c r="K80" s="23"/>
      <c r="L80" s="23"/>
      <c r="M80" s="23"/>
      <c r="N80" s="23"/>
      <c r="O80" s="23"/>
      <c r="P80" s="23"/>
      <c r="Q80" s="56"/>
      <c r="R80" s="61">
        <f t="shared" si="12"/>
        <v>67714</v>
      </c>
    </row>
    <row r="81" spans="1:18" s="8" customFormat="1" ht="19.5">
      <c r="A81" s="51">
        <v>60</v>
      </c>
      <c r="B81" s="45" t="s">
        <v>569</v>
      </c>
      <c r="C81" s="52" t="s">
        <v>333</v>
      </c>
      <c r="D81" s="52" t="s">
        <v>334</v>
      </c>
      <c r="E81" s="39" t="s">
        <v>567</v>
      </c>
      <c r="F81" s="7" t="s">
        <v>555</v>
      </c>
      <c r="G81" s="7" t="s">
        <v>566</v>
      </c>
      <c r="H81" s="7" t="s">
        <v>568</v>
      </c>
      <c r="I81" s="23">
        <f>139136+576414</f>
        <v>715550</v>
      </c>
      <c r="J81" s="23"/>
      <c r="K81" s="23"/>
      <c r="L81" s="23"/>
      <c r="M81" s="23"/>
      <c r="N81" s="23"/>
      <c r="O81" s="23"/>
      <c r="P81" s="23"/>
      <c r="Q81" s="56"/>
      <c r="R81" s="61">
        <f t="shared" si="12"/>
        <v>715550</v>
      </c>
    </row>
    <row r="82" spans="1:18" s="8" customFormat="1" ht="19.5">
      <c r="A82" s="51">
        <v>61</v>
      </c>
      <c r="B82" s="45" t="s">
        <v>573</v>
      </c>
      <c r="C82" s="52" t="s">
        <v>333</v>
      </c>
      <c r="D82" s="52" t="s">
        <v>334</v>
      </c>
      <c r="E82" s="39" t="s">
        <v>571</v>
      </c>
      <c r="F82" s="7" t="s">
        <v>554</v>
      </c>
      <c r="G82" s="7" t="s">
        <v>570</v>
      </c>
      <c r="H82" s="7" t="s">
        <v>572</v>
      </c>
      <c r="I82" s="23">
        <f>26721+25622</f>
        <v>52343</v>
      </c>
      <c r="J82" s="23"/>
      <c r="K82" s="23"/>
      <c r="L82" s="23"/>
      <c r="M82" s="23"/>
      <c r="N82" s="23"/>
      <c r="O82" s="23"/>
      <c r="P82" s="23"/>
      <c r="Q82" s="56"/>
      <c r="R82" s="61">
        <f t="shared" si="12"/>
        <v>52343</v>
      </c>
    </row>
    <row r="83" spans="1:18" s="8" customFormat="1" ht="18.75">
      <c r="A83" s="51">
        <v>62</v>
      </c>
      <c r="B83" s="45" t="s">
        <v>577</v>
      </c>
      <c r="C83" s="52" t="s">
        <v>333</v>
      </c>
      <c r="D83" s="52" t="s">
        <v>334</v>
      </c>
      <c r="E83" s="39" t="s">
        <v>575</v>
      </c>
      <c r="F83" s="7" t="s">
        <v>554</v>
      </c>
      <c r="G83" s="7" t="s">
        <v>574</v>
      </c>
      <c r="H83" s="7" t="s">
        <v>576</v>
      </c>
      <c r="I83" s="23">
        <v>2269230</v>
      </c>
      <c r="J83" s="23">
        <v>10300864</v>
      </c>
      <c r="K83" s="23">
        <v>4900000</v>
      </c>
      <c r="L83" s="23"/>
      <c r="M83" s="23"/>
      <c r="N83" s="23"/>
      <c r="O83" s="23"/>
      <c r="P83" s="23"/>
      <c r="Q83" s="56"/>
      <c r="R83" s="61">
        <f t="shared" si="12"/>
        <v>17470094</v>
      </c>
    </row>
    <row r="84" spans="1:18" s="8" customFormat="1" ht="18.75">
      <c r="A84" s="51">
        <v>63</v>
      </c>
      <c r="B84" s="45" t="s">
        <v>581</v>
      </c>
      <c r="C84" s="52" t="s">
        <v>333</v>
      </c>
      <c r="D84" s="52" t="s">
        <v>334</v>
      </c>
      <c r="E84" s="39" t="s">
        <v>579</v>
      </c>
      <c r="F84" s="7" t="s">
        <v>565</v>
      </c>
      <c r="G84" s="7" t="s">
        <v>578</v>
      </c>
      <c r="H84" s="7" t="s">
        <v>580</v>
      </c>
      <c r="I84" s="23">
        <f>5122762+128113</f>
        <v>5250875</v>
      </c>
      <c r="J84" s="23">
        <v>6328521</v>
      </c>
      <c r="K84" s="23">
        <v>2736000</v>
      </c>
      <c r="L84" s="23"/>
      <c r="M84" s="23"/>
      <c r="N84" s="23"/>
      <c r="O84" s="23"/>
      <c r="P84" s="23"/>
      <c r="Q84" s="56"/>
      <c r="R84" s="61">
        <f t="shared" si="12"/>
        <v>14315396</v>
      </c>
    </row>
    <row r="85" spans="1:60" s="1" customFormat="1" ht="9.75">
      <c r="A85" s="51"/>
      <c r="B85" s="43" t="s">
        <v>607</v>
      </c>
      <c r="C85" s="37"/>
      <c r="D85" s="37"/>
      <c r="E85" s="38"/>
      <c r="F85" s="6"/>
      <c r="G85" s="6"/>
      <c r="H85" s="6"/>
      <c r="I85" s="21">
        <f aca="true" t="shared" si="13" ref="I85:Q85">SUM(I86:I91)</f>
        <v>2290983</v>
      </c>
      <c r="J85" s="21">
        <f t="shared" si="13"/>
        <v>3853388</v>
      </c>
      <c r="K85" s="21">
        <f t="shared" si="13"/>
        <v>2940000</v>
      </c>
      <c r="L85" s="21">
        <f t="shared" si="13"/>
        <v>47315293</v>
      </c>
      <c r="M85" s="21">
        <f t="shared" si="13"/>
        <v>35261170</v>
      </c>
      <c r="N85" s="21">
        <f t="shared" si="13"/>
        <v>0</v>
      </c>
      <c r="O85" s="21">
        <f t="shared" si="13"/>
        <v>916631</v>
      </c>
      <c r="P85" s="21">
        <f t="shared" si="13"/>
        <v>0</v>
      </c>
      <c r="Q85" s="55">
        <f t="shared" si="13"/>
        <v>0</v>
      </c>
      <c r="R85" s="61">
        <f t="shared" si="12"/>
        <v>92577465</v>
      </c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</row>
    <row r="86" spans="1:18" s="1" customFormat="1" ht="9.75">
      <c r="A86" s="51">
        <v>64</v>
      </c>
      <c r="B86" s="46" t="s">
        <v>128</v>
      </c>
      <c r="C86" s="38"/>
      <c r="D86" s="38"/>
      <c r="E86" s="38"/>
      <c r="F86" s="6"/>
      <c r="G86" s="6"/>
      <c r="H86" s="6"/>
      <c r="I86" s="24">
        <v>66619</v>
      </c>
      <c r="J86" s="21"/>
      <c r="K86" s="21"/>
      <c r="L86" s="21"/>
      <c r="M86" s="21"/>
      <c r="N86" s="22"/>
      <c r="O86" s="21"/>
      <c r="P86" s="21"/>
      <c r="Q86" s="55"/>
      <c r="R86" s="61">
        <f t="shared" si="12"/>
        <v>66619</v>
      </c>
    </row>
    <row r="87" spans="1:18" s="8" customFormat="1" ht="12.75">
      <c r="A87" s="51">
        <v>65</v>
      </c>
      <c r="B87" s="45" t="s">
        <v>587</v>
      </c>
      <c r="C87" s="52" t="s">
        <v>333</v>
      </c>
      <c r="D87" s="52" t="s">
        <v>334</v>
      </c>
      <c r="E87" s="39" t="s">
        <v>584</v>
      </c>
      <c r="F87" s="7" t="s">
        <v>585</v>
      </c>
      <c r="G87" s="7" t="s">
        <v>583</v>
      </c>
      <c r="H87" s="7" t="s">
        <v>586</v>
      </c>
      <c r="I87" s="23"/>
      <c r="J87" s="23"/>
      <c r="K87" s="23"/>
      <c r="L87" s="23">
        <v>38691865</v>
      </c>
      <c r="M87" s="23"/>
      <c r="N87" s="23"/>
      <c r="O87" s="23"/>
      <c r="P87" s="23">
        <v>0</v>
      </c>
      <c r="Q87" s="56">
        <v>0</v>
      </c>
      <c r="R87" s="61">
        <f t="shared" si="12"/>
        <v>38691865</v>
      </c>
    </row>
    <row r="88" spans="1:18" s="8" customFormat="1" ht="19.5">
      <c r="A88" s="51">
        <v>66</v>
      </c>
      <c r="B88" s="45" t="s">
        <v>593</v>
      </c>
      <c r="C88" s="52" t="s">
        <v>333</v>
      </c>
      <c r="D88" s="52" t="s">
        <v>334</v>
      </c>
      <c r="E88" s="39" t="s">
        <v>590</v>
      </c>
      <c r="F88" s="7" t="s">
        <v>591</v>
      </c>
      <c r="G88" s="7" t="s">
        <v>589</v>
      </c>
      <c r="H88" s="7" t="s">
        <v>592</v>
      </c>
      <c r="I88" s="23"/>
      <c r="J88" s="23"/>
      <c r="K88" s="23"/>
      <c r="L88" s="23">
        <v>8623428</v>
      </c>
      <c r="M88" s="23">
        <v>35261170</v>
      </c>
      <c r="N88" s="23"/>
      <c r="O88" s="23">
        <v>916631</v>
      </c>
      <c r="P88" s="23">
        <v>0</v>
      </c>
      <c r="Q88" s="56">
        <v>0</v>
      </c>
      <c r="R88" s="61">
        <f t="shared" si="12"/>
        <v>44801229</v>
      </c>
    </row>
    <row r="89" spans="1:18" s="8" customFormat="1" ht="15" customHeight="1">
      <c r="A89" s="51">
        <v>67</v>
      </c>
      <c r="B89" s="45" t="s">
        <v>597</v>
      </c>
      <c r="C89" s="52" t="s">
        <v>333</v>
      </c>
      <c r="D89" s="52" t="s">
        <v>334</v>
      </c>
      <c r="E89" s="39" t="s">
        <v>595</v>
      </c>
      <c r="F89" s="7" t="s">
        <v>591</v>
      </c>
      <c r="G89" s="7" t="s">
        <v>594</v>
      </c>
      <c r="H89" s="7" t="s">
        <v>596</v>
      </c>
      <c r="I89" s="23">
        <v>276725</v>
      </c>
      <c r="J89" s="23"/>
      <c r="K89" s="23"/>
      <c r="L89" s="23"/>
      <c r="M89" s="23">
        <v>0</v>
      </c>
      <c r="N89" s="23"/>
      <c r="O89" s="23"/>
      <c r="P89" s="23"/>
      <c r="Q89" s="56">
        <v>0</v>
      </c>
      <c r="R89" s="61">
        <f t="shared" si="12"/>
        <v>276725</v>
      </c>
    </row>
    <row r="90" spans="1:18" s="8" customFormat="1" ht="19.5">
      <c r="A90" s="51">
        <v>68</v>
      </c>
      <c r="B90" s="45" t="s">
        <v>601</v>
      </c>
      <c r="C90" s="52" t="s">
        <v>333</v>
      </c>
      <c r="D90" s="52" t="s">
        <v>334</v>
      </c>
      <c r="E90" s="39" t="s">
        <v>599</v>
      </c>
      <c r="F90" s="7" t="s">
        <v>588</v>
      </c>
      <c r="G90" s="7" t="s">
        <v>598</v>
      </c>
      <c r="H90" s="7" t="s">
        <v>600</v>
      </c>
      <c r="I90" s="23">
        <f>15518+153736</f>
        <v>169254</v>
      </c>
      <c r="J90" s="23"/>
      <c r="K90" s="23"/>
      <c r="L90" s="23">
        <v>0</v>
      </c>
      <c r="M90" s="23">
        <v>0</v>
      </c>
      <c r="N90" s="23"/>
      <c r="O90" s="23"/>
      <c r="P90" s="23"/>
      <c r="Q90" s="56">
        <v>0</v>
      </c>
      <c r="R90" s="61">
        <f t="shared" si="12"/>
        <v>169254</v>
      </c>
    </row>
    <row r="91" spans="1:18" s="8" customFormat="1" ht="18.75">
      <c r="A91" s="51">
        <v>69</v>
      </c>
      <c r="B91" s="45" t="s">
        <v>606</v>
      </c>
      <c r="C91" s="52" t="s">
        <v>333</v>
      </c>
      <c r="D91" s="52" t="s">
        <v>334</v>
      </c>
      <c r="E91" s="39" t="s">
        <v>603</v>
      </c>
      <c r="F91" s="7" t="s">
        <v>604</v>
      </c>
      <c r="G91" s="7" t="s">
        <v>602</v>
      </c>
      <c r="H91" s="7" t="s">
        <v>605</v>
      </c>
      <c r="I91" s="23">
        <v>1778385</v>
      </c>
      <c r="J91" s="23">
        <v>3853388</v>
      </c>
      <c r="K91" s="23">
        <v>2940000</v>
      </c>
      <c r="L91" s="23">
        <v>0</v>
      </c>
      <c r="M91" s="23">
        <v>0</v>
      </c>
      <c r="N91" s="23"/>
      <c r="O91" s="23"/>
      <c r="P91" s="23"/>
      <c r="Q91" s="56">
        <v>0</v>
      </c>
      <c r="R91" s="61">
        <f t="shared" si="12"/>
        <v>8571773</v>
      </c>
    </row>
    <row r="92" spans="1:60" s="1" customFormat="1" ht="9.75">
      <c r="A92" s="51"/>
      <c r="B92" s="43" t="s">
        <v>156</v>
      </c>
      <c r="C92" s="37"/>
      <c r="D92" s="37"/>
      <c r="E92" s="38"/>
      <c r="F92" s="6"/>
      <c r="G92" s="6"/>
      <c r="H92" s="6"/>
      <c r="I92" s="21">
        <f aca="true" t="shared" si="14" ref="I92:Q92">SUM(I93:I105)</f>
        <v>9363735</v>
      </c>
      <c r="J92" s="21">
        <f t="shared" si="14"/>
        <v>4299121</v>
      </c>
      <c r="K92" s="21">
        <f t="shared" si="14"/>
        <v>3285000</v>
      </c>
      <c r="L92" s="21">
        <f t="shared" si="14"/>
        <v>152200</v>
      </c>
      <c r="M92" s="21">
        <f t="shared" si="14"/>
        <v>0</v>
      </c>
      <c r="N92" s="21">
        <f t="shared" si="14"/>
        <v>0</v>
      </c>
      <c r="O92" s="21">
        <f t="shared" si="14"/>
        <v>0</v>
      </c>
      <c r="P92" s="21">
        <f t="shared" si="14"/>
        <v>0</v>
      </c>
      <c r="Q92" s="55">
        <f t="shared" si="14"/>
        <v>0</v>
      </c>
      <c r="R92" s="61">
        <f t="shared" si="12"/>
        <v>17100056</v>
      </c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</row>
    <row r="93" spans="1:18" s="1" customFormat="1" ht="9.75">
      <c r="A93" s="51"/>
      <c r="B93" s="44"/>
      <c r="C93" s="38"/>
      <c r="D93" s="38"/>
      <c r="E93" s="38"/>
      <c r="F93" s="6"/>
      <c r="G93" s="6"/>
      <c r="H93" s="6"/>
      <c r="I93" s="21"/>
      <c r="J93" s="21"/>
      <c r="K93" s="21"/>
      <c r="L93" s="21"/>
      <c r="M93" s="21"/>
      <c r="N93" s="22"/>
      <c r="O93" s="21"/>
      <c r="P93" s="21"/>
      <c r="Q93" s="55"/>
      <c r="R93" s="61">
        <f t="shared" si="12"/>
        <v>0</v>
      </c>
    </row>
    <row r="94" spans="1:18" s="8" customFormat="1" ht="19.5">
      <c r="A94" s="51">
        <v>70</v>
      </c>
      <c r="B94" s="45" t="s">
        <v>612</v>
      </c>
      <c r="C94" s="52" t="s">
        <v>333</v>
      </c>
      <c r="D94" s="52" t="s">
        <v>334</v>
      </c>
      <c r="E94" s="39" t="s">
        <v>610</v>
      </c>
      <c r="F94" s="7" t="s">
        <v>608</v>
      </c>
      <c r="G94" s="7" t="s">
        <v>609</v>
      </c>
      <c r="H94" s="7" t="s">
        <v>611</v>
      </c>
      <c r="I94" s="23">
        <v>102491</v>
      </c>
      <c r="J94" s="23">
        <v>0</v>
      </c>
      <c r="K94" s="23"/>
      <c r="L94" s="23"/>
      <c r="M94" s="23"/>
      <c r="N94" s="23">
        <v>0</v>
      </c>
      <c r="O94" s="23"/>
      <c r="P94" s="23"/>
      <c r="Q94" s="56"/>
      <c r="R94" s="61">
        <f t="shared" si="12"/>
        <v>102491</v>
      </c>
    </row>
    <row r="95" spans="1:18" s="8" customFormat="1" ht="18.75">
      <c r="A95" s="51">
        <v>71</v>
      </c>
      <c r="B95" s="45" t="s">
        <v>617</v>
      </c>
      <c r="C95" s="52" t="s">
        <v>333</v>
      </c>
      <c r="D95" s="52" t="s">
        <v>334</v>
      </c>
      <c r="E95" s="39" t="s">
        <v>614</v>
      </c>
      <c r="F95" s="7" t="s">
        <v>615</v>
      </c>
      <c r="G95" s="7" t="s">
        <v>613</v>
      </c>
      <c r="H95" s="7" t="s">
        <v>616</v>
      </c>
      <c r="I95" s="23">
        <f>27132+15373</f>
        <v>42505</v>
      </c>
      <c r="J95" s="23">
        <v>0</v>
      </c>
      <c r="K95" s="23"/>
      <c r="L95" s="23"/>
      <c r="M95" s="23"/>
      <c r="N95" s="23">
        <v>0</v>
      </c>
      <c r="O95" s="23"/>
      <c r="P95" s="23"/>
      <c r="Q95" s="56"/>
      <c r="R95" s="61">
        <f t="shared" si="12"/>
        <v>42505</v>
      </c>
    </row>
    <row r="96" spans="1:18" s="8" customFormat="1" ht="18.75">
      <c r="A96" s="51">
        <v>72</v>
      </c>
      <c r="B96" s="45" t="s">
        <v>621</v>
      </c>
      <c r="C96" s="52" t="s">
        <v>333</v>
      </c>
      <c r="D96" s="52" t="s">
        <v>334</v>
      </c>
      <c r="E96" s="39" t="s">
        <v>619</v>
      </c>
      <c r="F96" s="7" t="s">
        <v>608</v>
      </c>
      <c r="G96" s="7" t="s">
        <v>618</v>
      </c>
      <c r="H96" s="7" t="s">
        <v>620</v>
      </c>
      <c r="I96" s="23">
        <v>220355</v>
      </c>
      <c r="J96" s="23"/>
      <c r="K96" s="23"/>
      <c r="L96" s="23"/>
      <c r="M96" s="23"/>
      <c r="N96" s="23">
        <v>0</v>
      </c>
      <c r="O96" s="23"/>
      <c r="P96" s="23"/>
      <c r="Q96" s="56"/>
      <c r="R96" s="61">
        <f t="shared" si="12"/>
        <v>220355</v>
      </c>
    </row>
    <row r="97" spans="1:18" s="8" customFormat="1" ht="12.75">
      <c r="A97" s="51">
        <v>73</v>
      </c>
      <c r="B97" s="45" t="s">
        <v>625</v>
      </c>
      <c r="C97" s="52" t="s">
        <v>333</v>
      </c>
      <c r="D97" s="52" t="s">
        <v>334</v>
      </c>
      <c r="E97" s="39" t="s">
        <v>623</v>
      </c>
      <c r="F97" s="7" t="s">
        <v>608</v>
      </c>
      <c r="G97" s="7" t="s">
        <v>622</v>
      </c>
      <c r="H97" s="7" t="s">
        <v>624</v>
      </c>
      <c r="I97" s="23">
        <f>184992+128113</f>
        <v>313105</v>
      </c>
      <c r="J97" s="23"/>
      <c r="K97" s="23"/>
      <c r="L97" s="23"/>
      <c r="M97" s="23"/>
      <c r="N97" s="23">
        <v>0</v>
      </c>
      <c r="O97" s="23"/>
      <c r="P97" s="23"/>
      <c r="Q97" s="56"/>
      <c r="R97" s="61">
        <f t="shared" si="12"/>
        <v>313105</v>
      </c>
    </row>
    <row r="98" spans="1:18" s="8" customFormat="1" ht="19.5">
      <c r="A98" s="51">
        <v>74</v>
      </c>
      <c r="B98" s="45" t="s">
        <v>629</v>
      </c>
      <c r="C98" s="52" t="s">
        <v>333</v>
      </c>
      <c r="D98" s="52" t="s">
        <v>334</v>
      </c>
      <c r="E98" s="39" t="s">
        <v>627</v>
      </c>
      <c r="F98" s="7" t="s">
        <v>608</v>
      </c>
      <c r="G98" s="7" t="s">
        <v>626</v>
      </c>
      <c r="H98" s="7" t="s">
        <v>628</v>
      </c>
      <c r="I98" s="23">
        <v>211901</v>
      </c>
      <c r="J98" s="23"/>
      <c r="K98" s="23"/>
      <c r="L98" s="23"/>
      <c r="M98" s="23"/>
      <c r="N98" s="23">
        <v>0</v>
      </c>
      <c r="O98" s="23"/>
      <c r="P98" s="23"/>
      <c r="Q98" s="56"/>
      <c r="R98" s="61">
        <f t="shared" si="12"/>
        <v>211901</v>
      </c>
    </row>
    <row r="99" spans="1:18" s="8" customFormat="1" ht="18.75">
      <c r="A99" s="51">
        <v>75</v>
      </c>
      <c r="B99" s="45" t="s">
        <v>634</v>
      </c>
      <c r="C99" s="52" t="s">
        <v>333</v>
      </c>
      <c r="D99" s="52" t="s">
        <v>334</v>
      </c>
      <c r="E99" s="39" t="s">
        <v>631</v>
      </c>
      <c r="F99" s="7" t="s">
        <v>632</v>
      </c>
      <c r="G99" s="7" t="s">
        <v>630</v>
      </c>
      <c r="H99" s="7" t="s">
        <v>633</v>
      </c>
      <c r="I99" s="23">
        <f>19862+20498</f>
        <v>40360</v>
      </c>
      <c r="J99" s="23"/>
      <c r="K99" s="23"/>
      <c r="L99" s="23"/>
      <c r="M99" s="23"/>
      <c r="N99" s="23">
        <v>0</v>
      </c>
      <c r="O99" s="23"/>
      <c r="P99" s="23"/>
      <c r="Q99" s="56"/>
      <c r="R99" s="61">
        <f t="shared" si="12"/>
        <v>40360</v>
      </c>
    </row>
    <row r="100" spans="1:18" s="8" customFormat="1" ht="18.75">
      <c r="A100" s="51">
        <v>76</v>
      </c>
      <c r="B100" s="45" t="s">
        <v>639</v>
      </c>
      <c r="C100" s="52" t="s">
        <v>333</v>
      </c>
      <c r="D100" s="52" t="s">
        <v>334</v>
      </c>
      <c r="E100" s="39" t="s">
        <v>636</v>
      </c>
      <c r="F100" s="7" t="s">
        <v>637</v>
      </c>
      <c r="G100" s="7" t="s">
        <v>635</v>
      </c>
      <c r="H100" s="7" t="s">
        <v>638</v>
      </c>
      <c r="I100" s="23">
        <v>190865</v>
      </c>
      <c r="J100" s="23"/>
      <c r="K100" s="23"/>
      <c r="L100" s="23"/>
      <c r="M100" s="23"/>
      <c r="N100" s="23">
        <v>0</v>
      </c>
      <c r="O100" s="23"/>
      <c r="P100" s="23"/>
      <c r="Q100" s="56"/>
      <c r="R100" s="61">
        <f t="shared" si="12"/>
        <v>190865</v>
      </c>
    </row>
    <row r="101" spans="1:18" s="8" customFormat="1" ht="19.5">
      <c r="A101" s="51">
        <v>77</v>
      </c>
      <c r="B101" s="45" t="s">
        <v>139</v>
      </c>
      <c r="C101" s="52" t="s">
        <v>333</v>
      </c>
      <c r="D101" s="52" t="s">
        <v>334</v>
      </c>
      <c r="E101" s="39" t="s">
        <v>137</v>
      </c>
      <c r="F101" s="7" t="s">
        <v>608</v>
      </c>
      <c r="G101" s="7" t="s">
        <v>136</v>
      </c>
      <c r="H101" s="7" t="s">
        <v>138</v>
      </c>
      <c r="I101" s="23">
        <f>184992+104540</f>
        <v>289532</v>
      </c>
      <c r="J101" s="23"/>
      <c r="K101" s="23"/>
      <c r="L101" s="23"/>
      <c r="M101" s="23"/>
      <c r="N101" s="23">
        <v>0</v>
      </c>
      <c r="O101" s="23"/>
      <c r="P101" s="23"/>
      <c r="Q101" s="56"/>
      <c r="R101" s="61">
        <f aca="true" t="shared" si="15" ref="R101:R130">I101+J101+K101+L101++M101+N101+O101+P101+Q101</f>
        <v>289532</v>
      </c>
    </row>
    <row r="102" spans="1:18" s="8" customFormat="1" ht="18.75">
      <c r="A102" s="51">
        <v>78</v>
      </c>
      <c r="B102" s="45" t="s">
        <v>144</v>
      </c>
      <c r="C102" s="52" t="s">
        <v>333</v>
      </c>
      <c r="D102" s="52" t="s">
        <v>334</v>
      </c>
      <c r="E102" s="39" t="s">
        <v>142</v>
      </c>
      <c r="F102" s="7" t="s">
        <v>608</v>
      </c>
      <c r="G102" s="7" t="s">
        <v>141</v>
      </c>
      <c r="H102" s="7" t="s">
        <v>143</v>
      </c>
      <c r="I102" s="23">
        <f>6756637+153736</f>
        <v>6910373</v>
      </c>
      <c r="J102" s="23">
        <v>4299121</v>
      </c>
      <c r="K102" s="23">
        <v>3285000</v>
      </c>
      <c r="L102" s="23">
        <v>152200</v>
      </c>
      <c r="M102" s="23"/>
      <c r="N102" s="23">
        <v>0</v>
      </c>
      <c r="O102" s="23"/>
      <c r="P102" s="23"/>
      <c r="Q102" s="56"/>
      <c r="R102" s="61">
        <f t="shared" si="15"/>
        <v>14646694</v>
      </c>
    </row>
    <row r="103" spans="1:18" s="8" customFormat="1" ht="18" customHeight="1">
      <c r="A103" s="51">
        <v>79</v>
      </c>
      <c r="B103" s="45" t="s">
        <v>148</v>
      </c>
      <c r="C103" s="52" t="s">
        <v>333</v>
      </c>
      <c r="D103" s="52" t="s">
        <v>334</v>
      </c>
      <c r="E103" s="39" t="s">
        <v>146</v>
      </c>
      <c r="F103" s="7" t="s">
        <v>140</v>
      </c>
      <c r="G103" s="7" t="s">
        <v>145</v>
      </c>
      <c r="H103" s="7" t="s">
        <v>147</v>
      </c>
      <c r="I103" s="23">
        <v>705351</v>
      </c>
      <c r="J103" s="23">
        <v>0</v>
      </c>
      <c r="K103" s="23"/>
      <c r="L103" s="23"/>
      <c r="M103" s="23"/>
      <c r="N103" s="23">
        <v>0</v>
      </c>
      <c r="O103" s="23"/>
      <c r="P103" s="23"/>
      <c r="Q103" s="56"/>
      <c r="R103" s="61">
        <f t="shared" si="15"/>
        <v>705351</v>
      </c>
    </row>
    <row r="104" spans="1:18" s="8" customFormat="1" ht="18.75">
      <c r="A104" s="51">
        <v>80</v>
      </c>
      <c r="B104" s="45" t="s">
        <v>152</v>
      </c>
      <c r="C104" s="52" t="s">
        <v>333</v>
      </c>
      <c r="D104" s="52" t="s">
        <v>334</v>
      </c>
      <c r="E104" s="39" t="s">
        <v>150</v>
      </c>
      <c r="F104" s="7" t="s">
        <v>140</v>
      </c>
      <c r="G104" s="7" t="s">
        <v>149</v>
      </c>
      <c r="H104" s="7" t="s">
        <v>151</v>
      </c>
      <c r="I104" s="23">
        <v>208784</v>
      </c>
      <c r="J104" s="23">
        <v>0</v>
      </c>
      <c r="K104" s="23"/>
      <c r="L104" s="23"/>
      <c r="M104" s="23"/>
      <c r="N104" s="23">
        <v>0</v>
      </c>
      <c r="O104" s="23">
        <v>0</v>
      </c>
      <c r="P104" s="23"/>
      <c r="Q104" s="56"/>
      <c r="R104" s="61">
        <f t="shared" si="15"/>
        <v>208784</v>
      </c>
    </row>
    <row r="105" spans="1:18" s="8" customFormat="1" ht="19.5">
      <c r="A105" s="51">
        <v>81</v>
      </c>
      <c r="B105" s="45" t="s">
        <v>129</v>
      </c>
      <c r="C105" s="52" t="s">
        <v>333</v>
      </c>
      <c r="D105" s="52" t="s">
        <v>334</v>
      </c>
      <c r="E105" s="39" t="s">
        <v>154</v>
      </c>
      <c r="F105" s="7" t="s">
        <v>608</v>
      </c>
      <c r="G105" s="7" t="s">
        <v>153</v>
      </c>
      <c r="H105" s="7" t="s">
        <v>155</v>
      </c>
      <c r="I105" s="23">
        <v>128113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56">
        <v>0</v>
      </c>
      <c r="R105" s="61">
        <f t="shared" si="15"/>
        <v>128113</v>
      </c>
    </row>
    <row r="106" spans="1:60" s="1" customFormat="1" ht="9.75">
      <c r="A106" s="51"/>
      <c r="B106" s="43" t="s">
        <v>196</v>
      </c>
      <c r="C106" s="37"/>
      <c r="D106" s="37"/>
      <c r="E106" s="38"/>
      <c r="F106" s="6"/>
      <c r="G106" s="6"/>
      <c r="H106" s="6"/>
      <c r="I106" s="21">
        <f aca="true" t="shared" si="16" ref="I106:Q106">SUM(I107:I115)</f>
        <v>28085499</v>
      </c>
      <c r="J106" s="21">
        <f t="shared" si="16"/>
        <v>27557326</v>
      </c>
      <c r="K106" s="21">
        <f t="shared" si="16"/>
        <v>14793115</v>
      </c>
      <c r="L106" s="21">
        <f t="shared" si="16"/>
        <v>2900157</v>
      </c>
      <c r="M106" s="21">
        <f t="shared" si="16"/>
        <v>1101727</v>
      </c>
      <c r="N106" s="21">
        <f t="shared" si="16"/>
        <v>863063</v>
      </c>
      <c r="O106" s="21">
        <f t="shared" si="16"/>
        <v>0</v>
      </c>
      <c r="P106" s="21">
        <f t="shared" si="16"/>
        <v>4996353</v>
      </c>
      <c r="Q106" s="55">
        <f t="shared" si="16"/>
        <v>0</v>
      </c>
      <c r="R106" s="61">
        <f t="shared" si="15"/>
        <v>80297240</v>
      </c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</row>
    <row r="107" spans="1:18" s="1" customFormat="1" ht="9.75">
      <c r="A107" s="51"/>
      <c r="B107" s="44"/>
      <c r="C107" s="38"/>
      <c r="D107" s="38"/>
      <c r="E107" s="38"/>
      <c r="F107" s="6"/>
      <c r="G107" s="6"/>
      <c r="H107" s="6"/>
      <c r="I107" s="21"/>
      <c r="J107" s="21"/>
      <c r="K107" s="21"/>
      <c r="L107" s="21"/>
      <c r="M107" s="21"/>
      <c r="N107" s="22"/>
      <c r="O107" s="21"/>
      <c r="P107" s="21"/>
      <c r="Q107" s="55"/>
      <c r="R107" s="61">
        <f t="shared" si="15"/>
        <v>0</v>
      </c>
    </row>
    <row r="108" spans="1:18" s="8" customFormat="1" ht="18.75">
      <c r="A108" s="51">
        <v>82</v>
      </c>
      <c r="B108" s="45" t="s">
        <v>161</v>
      </c>
      <c r="C108" s="52" t="s">
        <v>333</v>
      </c>
      <c r="D108" s="52" t="s">
        <v>334</v>
      </c>
      <c r="E108" s="39" t="s">
        <v>158</v>
      </c>
      <c r="F108" s="7" t="s">
        <v>159</v>
      </c>
      <c r="G108" s="7" t="s">
        <v>157</v>
      </c>
      <c r="H108" s="7" t="s">
        <v>160</v>
      </c>
      <c r="I108" s="23">
        <v>4307445</v>
      </c>
      <c r="J108" s="23">
        <v>3775418</v>
      </c>
      <c r="K108" s="23">
        <v>2028600</v>
      </c>
      <c r="L108" s="23"/>
      <c r="M108" s="23"/>
      <c r="N108" s="23"/>
      <c r="O108" s="23"/>
      <c r="P108" s="23"/>
      <c r="Q108" s="56"/>
      <c r="R108" s="61">
        <f t="shared" si="15"/>
        <v>10111463</v>
      </c>
    </row>
    <row r="109" spans="1:18" s="8" customFormat="1" ht="18.75">
      <c r="A109" s="51">
        <v>83</v>
      </c>
      <c r="B109" s="45" t="s">
        <v>166</v>
      </c>
      <c r="C109" s="52" t="s">
        <v>333</v>
      </c>
      <c r="D109" s="52" t="s">
        <v>334</v>
      </c>
      <c r="E109" s="39" t="s">
        <v>163</v>
      </c>
      <c r="F109" s="7" t="s">
        <v>164</v>
      </c>
      <c r="G109" s="7" t="s">
        <v>162</v>
      </c>
      <c r="H109" s="7" t="s">
        <v>165</v>
      </c>
      <c r="I109" s="23">
        <v>2715790</v>
      </c>
      <c r="J109" s="23">
        <v>4363652</v>
      </c>
      <c r="K109" s="23">
        <v>2748900</v>
      </c>
      <c r="L109" s="23">
        <v>11762</v>
      </c>
      <c r="M109" s="23"/>
      <c r="N109" s="23"/>
      <c r="O109" s="23"/>
      <c r="P109" s="23">
        <v>2074108</v>
      </c>
      <c r="Q109" s="56"/>
      <c r="R109" s="61">
        <f t="shared" si="15"/>
        <v>11914212</v>
      </c>
    </row>
    <row r="110" spans="1:18" s="8" customFormat="1" ht="18.75">
      <c r="A110" s="51">
        <v>84</v>
      </c>
      <c r="B110" s="45" t="s">
        <v>171</v>
      </c>
      <c r="C110" s="52" t="s">
        <v>333</v>
      </c>
      <c r="D110" s="52" t="s">
        <v>334</v>
      </c>
      <c r="E110" s="39" t="s">
        <v>168</v>
      </c>
      <c r="F110" s="7" t="s">
        <v>169</v>
      </c>
      <c r="G110" s="7" t="s">
        <v>167</v>
      </c>
      <c r="H110" s="7" t="s">
        <v>170</v>
      </c>
      <c r="I110" s="23">
        <v>3793226</v>
      </c>
      <c r="J110" s="23">
        <v>4293171</v>
      </c>
      <c r="K110" s="23">
        <v>1904400</v>
      </c>
      <c r="L110" s="23"/>
      <c r="M110" s="23"/>
      <c r="N110" s="23"/>
      <c r="O110" s="23"/>
      <c r="P110" s="23">
        <v>372245</v>
      </c>
      <c r="Q110" s="56"/>
      <c r="R110" s="61">
        <f t="shared" si="15"/>
        <v>10363042</v>
      </c>
    </row>
    <row r="111" spans="1:18" s="8" customFormat="1" ht="18.75">
      <c r="A111" s="51">
        <v>85</v>
      </c>
      <c r="B111" s="45" t="s">
        <v>176</v>
      </c>
      <c r="C111" s="52" t="s">
        <v>333</v>
      </c>
      <c r="D111" s="52" t="s">
        <v>334</v>
      </c>
      <c r="E111" s="39" t="s">
        <v>173</v>
      </c>
      <c r="F111" s="7" t="s">
        <v>174</v>
      </c>
      <c r="G111" s="7" t="s">
        <v>172</v>
      </c>
      <c r="H111" s="7" t="s">
        <v>175</v>
      </c>
      <c r="I111" s="23">
        <v>7126904</v>
      </c>
      <c r="J111" s="23">
        <v>7071892</v>
      </c>
      <c r="K111" s="23">
        <v>4020940</v>
      </c>
      <c r="L111" s="23"/>
      <c r="M111" s="23"/>
      <c r="N111" s="23"/>
      <c r="O111" s="23"/>
      <c r="P111" s="23">
        <v>2550000</v>
      </c>
      <c r="Q111" s="56"/>
      <c r="R111" s="61">
        <f t="shared" si="15"/>
        <v>20769736</v>
      </c>
    </row>
    <row r="112" spans="1:18" s="8" customFormat="1" ht="18.75">
      <c r="A112" s="51">
        <v>86</v>
      </c>
      <c r="B112" s="45" t="s">
        <v>181</v>
      </c>
      <c r="C112" s="52" t="s">
        <v>333</v>
      </c>
      <c r="D112" s="52" t="s">
        <v>334</v>
      </c>
      <c r="E112" s="39" t="s">
        <v>178</v>
      </c>
      <c r="F112" s="7" t="s">
        <v>179</v>
      </c>
      <c r="G112" s="7" t="s">
        <v>177</v>
      </c>
      <c r="H112" s="7" t="s">
        <v>180</v>
      </c>
      <c r="I112" s="23">
        <f>4970106+409964</f>
        <v>5380070</v>
      </c>
      <c r="J112" s="23">
        <v>4235689</v>
      </c>
      <c r="K112" s="23">
        <v>4090275</v>
      </c>
      <c r="L112" s="23">
        <v>71951</v>
      </c>
      <c r="M112" s="23">
        <f>479062+622665</f>
        <v>1101727</v>
      </c>
      <c r="N112" s="23"/>
      <c r="O112" s="23"/>
      <c r="P112" s="23"/>
      <c r="Q112" s="56"/>
      <c r="R112" s="61">
        <f t="shared" si="15"/>
        <v>14879712</v>
      </c>
    </row>
    <row r="113" spans="1:18" s="8" customFormat="1" ht="18.75">
      <c r="A113" s="51">
        <v>87</v>
      </c>
      <c r="B113" s="45" t="s">
        <v>186</v>
      </c>
      <c r="C113" s="52" t="s">
        <v>333</v>
      </c>
      <c r="D113" s="52" t="s">
        <v>334</v>
      </c>
      <c r="E113" s="39" t="s">
        <v>183</v>
      </c>
      <c r="F113" s="7" t="s">
        <v>184</v>
      </c>
      <c r="G113" s="7" t="s">
        <v>182</v>
      </c>
      <c r="H113" s="7" t="s">
        <v>185</v>
      </c>
      <c r="I113" s="23"/>
      <c r="J113" s="23"/>
      <c r="K113" s="23"/>
      <c r="L113" s="23"/>
      <c r="M113" s="23"/>
      <c r="N113" s="23">
        <v>863063</v>
      </c>
      <c r="O113" s="23"/>
      <c r="P113" s="23"/>
      <c r="Q113" s="56"/>
      <c r="R113" s="61">
        <f t="shared" si="15"/>
        <v>863063</v>
      </c>
    </row>
    <row r="114" spans="1:18" s="8" customFormat="1" ht="19.5">
      <c r="A114" s="51">
        <v>88</v>
      </c>
      <c r="B114" s="45" t="s">
        <v>190</v>
      </c>
      <c r="C114" s="52" t="s">
        <v>333</v>
      </c>
      <c r="D114" s="52" t="s">
        <v>334</v>
      </c>
      <c r="E114" s="39" t="s">
        <v>188</v>
      </c>
      <c r="F114" s="7" t="s">
        <v>159</v>
      </c>
      <c r="G114" s="7" t="s">
        <v>187</v>
      </c>
      <c r="H114" s="7" t="s">
        <v>189</v>
      </c>
      <c r="I114" s="23"/>
      <c r="J114" s="23"/>
      <c r="K114" s="23"/>
      <c r="L114" s="23">
        <v>2816444</v>
      </c>
      <c r="M114" s="23"/>
      <c r="N114" s="23"/>
      <c r="O114" s="23"/>
      <c r="P114" s="23"/>
      <c r="Q114" s="56"/>
      <c r="R114" s="61">
        <f t="shared" si="15"/>
        <v>2816444</v>
      </c>
    </row>
    <row r="115" spans="1:18" s="8" customFormat="1" ht="18.75">
      <c r="A115" s="51">
        <v>89</v>
      </c>
      <c r="B115" s="45" t="s">
        <v>195</v>
      </c>
      <c r="C115" s="52" t="s">
        <v>333</v>
      </c>
      <c r="D115" s="52" t="s">
        <v>334</v>
      </c>
      <c r="E115" s="39" t="s">
        <v>192</v>
      </c>
      <c r="F115" s="7" t="s">
        <v>193</v>
      </c>
      <c r="G115" s="7" t="s">
        <v>191</v>
      </c>
      <c r="H115" s="7" t="s">
        <v>194</v>
      </c>
      <c r="I115" s="23">
        <v>4762064</v>
      </c>
      <c r="J115" s="23">
        <v>3817504</v>
      </c>
      <c r="K115" s="23"/>
      <c r="L115" s="23"/>
      <c r="M115" s="23"/>
      <c r="N115" s="23"/>
      <c r="O115" s="23"/>
      <c r="P115" s="23"/>
      <c r="Q115" s="56"/>
      <c r="R115" s="61">
        <f t="shared" si="15"/>
        <v>8579568</v>
      </c>
    </row>
    <row r="116" spans="1:60" s="1" customFormat="1" ht="9.75">
      <c r="A116" s="51"/>
      <c r="B116" s="43" t="s">
        <v>271</v>
      </c>
      <c r="C116" s="37"/>
      <c r="D116" s="37"/>
      <c r="E116" s="38"/>
      <c r="F116" s="6"/>
      <c r="G116" s="6"/>
      <c r="H116" s="6"/>
      <c r="I116" s="21">
        <f aca="true" t="shared" si="17" ref="I116:Q116">SUM(I117:I134)</f>
        <v>65435857</v>
      </c>
      <c r="J116" s="21">
        <f t="shared" si="17"/>
        <v>35976190</v>
      </c>
      <c r="K116" s="21">
        <f t="shared" si="17"/>
        <v>15824635</v>
      </c>
      <c r="L116" s="21">
        <f t="shared" si="17"/>
        <v>14051787</v>
      </c>
      <c r="M116" s="21">
        <f t="shared" si="17"/>
        <v>0</v>
      </c>
      <c r="N116" s="21">
        <f t="shared" si="17"/>
        <v>0</v>
      </c>
      <c r="O116" s="21">
        <f t="shared" si="17"/>
        <v>0</v>
      </c>
      <c r="P116" s="21">
        <f t="shared" si="17"/>
        <v>2550000</v>
      </c>
      <c r="Q116" s="55">
        <f t="shared" si="17"/>
        <v>0</v>
      </c>
      <c r="R116" s="61">
        <f t="shared" si="15"/>
        <v>133838469</v>
      </c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</row>
    <row r="117" spans="1:18" s="1" customFormat="1" ht="9.75">
      <c r="A117" s="51"/>
      <c r="B117" s="44"/>
      <c r="C117" s="38"/>
      <c r="D117" s="38"/>
      <c r="E117" s="38"/>
      <c r="F117" s="6"/>
      <c r="G117" s="6"/>
      <c r="H117" s="6"/>
      <c r="I117" s="21"/>
      <c r="J117" s="21"/>
      <c r="K117" s="21"/>
      <c r="L117" s="21"/>
      <c r="M117" s="21"/>
      <c r="N117" s="22"/>
      <c r="O117" s="21"/>
      <c r="P117" s="21"/>
      <c r="Q117" s="55"/>
      <c r="R117" s="61">
        <f t="shared" si="15"/>
        <v>0</v>
      </c>
    </row>
    <row r="118" spans="1:18" s="8" customFormat="1" ht="18.75">
      <c r="A118" s="51">
        <v>90</v>
      </c>
      <c r="B118" s="45" t="s">
        <v>201</v>
      </c>
      <c r="C118" s="52" t="s">
        <v>333</v>
      </c>
      <c r="D118" s="52" t="s">
        <v>334</v>
      </c>
      <c r="E118" s="39" t="s">
        <v>198</v>
      </c>
      <c r="F118" s="7" t="s">
        <v>199</v>
      </c>
      <c r="G118" s="7" t="s">
        <v>197</v>
      </c>
      <c r="H118" s="7" t="s">
        <v>200</v>
      </c>
      <c r="I118" s="23">
        <v>4091679</v>
      </c>
      <c r="J118" s="23">
        <v>3551796</v>
      </c>
      <c r="K118" s="23"/>
      <c r="L118" s="23">
        <v>478917</v>
      </c>
      <c r="M118" s="23"/>
      <c r="N118" s="23">
        <v>0</v>
      </c>
      <c r="O118" s="23"/>
      <c r="P118" s="23"/>
      <c r="Q118" s="56"/>
      <c r="R118" s="61">
        <f t="shared" si="15"/>
        <v>8122392</v>
      </c>
    </row>
    <row r="119" spans="1:18" s="8" customFormat="1" ht="16.5" customHeight="1">
      <c r="A119" s="51">
        <v>91</v>
      </c>
      <c r="B119" s="45" t="s">
        <v>208</v>
      </c>
      <c r="C119" s="52" t="s">
        <v>333</v>
      </c>
      <c r="D119" s="52" t="s">
        <v>334</v>
      </c>
      <c r="E119" s="39" t="s">
        <v>206</v>
      </c>
      <c r="F119" s="7" t="s">
        <v>204</v>
      </c>
      <c r="G119" s="7" t="s">
        <v>205</v>
      </c>
      <c r="H119" s="7" t="s">
        <v>207</v>
      </c>
      <c r="I119" s="23">
        <v>10566041</v>
      </c>
      <c r="J119" s="23">
        <v>11582225</v>
      </c>
      <c r="K119" s="23">
        <v>5635000</v>
      </c>
      <c r="L119" s="23">
        <v>2498690</v>
      </c>
      <c r="M119" s="23"/>
      <c r="N119" s="23">
        <v>0</v>
      </c>
      <c r="O119" s="23"/>
      <c r="P119" s="23"/>
      <c r="Q119" s="56"/>
      <c r="R119" s="61">
        <f t="shared" si="15"/>
        <v>30281956</v>
      </c>
    </row>
    <row r="120" spans="1:18" s="8" customFormat="1" ht="12.75">
      <c r="A120" s="51">
        <v>92</v>
      </c>
      <c r="B120" s="45" t="s">
        <v>213</v>
      </c>
      <c r="C120" s="52" t="s">
        <v>333</v>
      </c>
      <c r="D120" s="52" t="s">
        <v>334</v>
      </c>
      <c r="E120" s="39" t="s">
        <v>210</v>
      </c>
      <c r="F120" s="7" t="s">
        <v>211</v>
      </c>
      <c r="G120" s="7" t="s">
        <v>209</v>
      </c>
      <c r="H120" s="7" t="s">
        <v>212</v>
      </c>
      <c r="I120" s="23">
        <v>102491</v>
      </c>
      <c r="J120" s="23"/>
      <c r="K120" s="23"/>
      <c r="L120" s="23"/>
      <c r="M120" s="23"/>
      <c r="N120" s="23">
        <v>0</v>
      </c>
      <c r="O120" s="23"/>
      <c r="P120" s="23"/>
      <c r="Q120" s="56"/>
      <c r="R120" s="61">
        <f t="shared" si="15"/>
        <v>102491</v>
      </c>
    </row>
    <row r="121" spans="1:18" s="8" customFormat="1" ht="29.25">
      <c r="A121" s="51">
        <v>93</v>
      </c>
      <c r="B121" s="45" t="s">
        <v>219</v>
      </c>
      <c r="C121" s="52" t="s">
        <v>333</v>
      </c>
      <c r="D121" s="52" t="s">
        <v>334</v>
      </c>
      <c r="E121" s="39" t="s">
        <v>217</v>
      </c>
      <c r="F121" s="7" t="s">
        <v>211</v>
      </c>
      <c r="G121" s="7" t="s">
        <v>216</v>
      </c>
      <c r="H121" s="7" t="s">
        <v>218</v>
      </c>
      <c r="I121" s="23">
        <v>76868</v>
      </c>
      <c r="J121" s="23"/>
      <c r="K121" s="23"/>
      <c r="L121" s="23"/>
      <c r="M121" s="23"/>
      <c r="N121" s="23">
        <v>0</v>
      </c>
      <c r="O121" s="23"/>
      <c r="P121" s="23"/>
      <c r="Q121" s="56"/>
      <c r="R121" s="61">
        <f t="shared" si="15"/>
        <v>76868</v>
      </c>
    </row>
    <row r="122" spans="1:18" s="8" customFormat="1" ht="18.75">
      <c r="A122" s="51">
        <v>94</v>
      </c>
      <c r="B122" s="45" t="s">
        <v>223</v>
      </c>
      <c r="C122" s="52" t="s">
        <v>333</v>
      </c>
      <c r="D122" s="52" t="s">
        <v>334</v>
      </c>
      <c r="E122" s="39" t="s">
        <v>221</v>
      </c>
      <c r="F122" s="7" t="s">
        <v>214</v>
      </c>
      <c r="G122" s="7" t="s">
        <v>220</v>
      </c>
      <c r="H122" s="7" t="s">
        <v>222</v>
      </c>
      <c r="I122" s="23">
        <f>62070+76868</f>
        <v>138938</v>
      </c>
      <c r="J122" s="23"/>
      <c r="K122" s="23"/>
      <c r="L122" s="23"/>
      <c r="M122" s="23"/>
      <c r="N122" s="23">
        <v>0</v>
      </c>
      <c r="O122" s="23"/>
      <c r="P122" s="23"/>
      <c r="Q122" s="56"/>
      <c r="R122" s="61">
        <f t="shared" si="15"/>
        <v>138938</v>
      </c>
    </row>
    <row r="123" spans="1:18" s="8" customFormat="1" ht="19.5">
      <c r="A123" s="51">
        <v>95</v>
      </c>
      <c r="B123" s="45" t="s">
        <v>227</v>
      </c>
      <c r="C123" s="52" t="s">
        <v>333</v>
      </c>
      <c r="D123" s="52" t="s">
        <v>334</v>
      </c>
      <c r="E123" s="39" t="s">
        <v>225</v>
      </c>
      <c r="F123" s="7" t="s">
        <v>202</v>
      </c>
      <c r="G123" s="7" t="s">
        <v>224</v>
      </c>
      <c r="H123" s="7" t="s">
        <v>226</v>
      </c>
      <c r="I123" s="23"/>
      <c r="J123" s="23">
        <v>0</v>
      </c>
      <c r="K123" s="23">
        <v>0</v>
      </c>
      <c r="L123" s="23">
        <v>531231</v>
      </c>
      <c r="M123" s="23"/>
      <c r="N123" s="23">
        <v>0</v>
      </c>
      <c r="O123" s="23"/>
      <c r="P123" s="23"/>
      <c r="Q123" s="56"/>
      <c r="R123" s="61">
        <f t="shared" si="15"/>
        <v>531231</v>
      </c>
    </row>
    <row r="124" spans="1:18" s="8" customFormat="1" ht="18.75">
      <c r="A124" s="51">
        <v>96</v>
      </c>
      <c r="B124" s="45" t="s">
        <v>231</v>
      </c>
      <c r="C124" s="52" t="s">
        <v>333</v>
      </c>
      <c r="D124" s="52" t="s">
        <v>334</v>
      </c>
      <c r="E124" s="39" t="s">
        <v>229</v>
      </c>
      <c r="F124" s="7" t="s">
        <v>215</v>
      </c>
      <c r="G124" s="7" t="s">
        <v>228</v>
      </c>
      <c r="H124" s="7" t="s">
        <v>230</v>
      </c>
      <c r="I124" s="23">
        <v>6291467</v>
      </c>
      <c r="J124" s="23">
        <v>5404352</v>
      </c>
      <c r="K124" s="23">
        <v>2736000</v>
      </c>
      <c r="L124" s="23"/>
      <c r="M124" s="23"/>
      <c r="N124" s="23">
        <v>0</v>
      </c>
      <c r="O124" s="23"/>
      <c r="P124" s="23"/>
      <c r="Q124" s="56"/>
      <c r="R124" s="61">
        <f t="shared" si="15"/>
        <v>14431819</v>
      </c>
    </row>
    <row r="125" spans="1:18" s="8" customFormat="1" ht="18.75">
      <c r="A125" s="51">
        <v>97</v>
      </c>
      <c r="B125" s="45" t="s">
        <v>235</v>
      </c>
      <c r="C125" s="52" t="s">
        <v>333</v>
      </c>
      <c r="D125" s="52" t="s">
        <v>334</v>
      </c>
      <c r="E125" s="39" t="s">
        <v>233</v>
      </c>
      <c r="F125" s="7" t="s">
        <v>203</v>
      </c>
      <c r="G125" s="7" t="s">
        <v>232</v>
      </c>
      <c r="H125" s="7" t="s">
        <v>234</v>
      </c>
      <c r="I125" s="23">
        <v>14421962</v>
      </c>
      <c r="J125" s="23"/>
      <c r="K125" s="23">
        <v>0</v>
      </c>
      <c r="L125" s="23"/>
      <c r="M125" s="23"/>
      <c r="N125" s="23">
        <v>0</v>
      </c>
      <c r="O125" s="23"/>
      <c r="P125" s="23"/>
      <c r="Q125" s="56"/>
      <c r="R125" s="61">
        <f t="shared" si="15"/>
        <v>14421962</v>
      </c>
    </row>
    <row r="126" spans="1:18" s="8" customFormat="1" ht="18.75">
      <c r="A126" s="51">
        <v>98</v>
      </c>
      <c r="B126" s="45" t="s">
        <v>239</v>
      </c>
      <c r="C126" s="52" t="s">
        <v>333</v>
      </c>
      <c r="D126" s="52" t="s">
        <v>334</v>
      </c>
      <c r="E126" s="39" t="s">
        <v>237</v>
      </c>
      <c r="F126" s="7" t="s">
        <v>214</v>
      </c>
      <c r="G126" s="7" t="s">
        <v>236</v>
      </c>
      <c r="H126" s="7" t="s">
        <v>238</v>
      </c>
      <c r="I126" s="23">
        <f>6015949+163985</f>
        <v>6179934</v>
      </c>
      <c r="J126" s="23">
        <v>5245113</v>
      </c>
      <c r="K126" s="23">
        <v>2759680</v>
      </c>
      <c r="L126" s="23"/>
      <c r="M126" s="23"/>
      <c r="N126" s="23">
        <v>0</v>
      </c>
      <c r="O126" s="23"/>
      <c r="P126" s="23"/>
      <c r="Q126" s="56"/>
      <c r="R126" s="61">
        <f t="shared" si="15"/>
        <v>14184727</v>
      </c>
    </row>
    <row r="127" spans="1:18" s="8" customFormat="1" ht="18.75">
      <c r="A127" s="51">
        <v>99</v>
      </c>
      <c r="B127" s="45" t="s">
        <v>243</v>
      </c>
      <c r="C127" s="52" t="s">
        <v>333</v>
      </c>
      <c r="D127" s="52" t="s">
        <v>334</v>
      </c>
      <c r="E127" s="39" t="s">
        <v>241</v>
      </c>
      <c r="F127" s="7" t="s">
        <v>211</v>
      </c>
      <c r="G127" s="7" t="s">
        <v>240</v>
      </c>
      <c r="H127" s="7" t="s">
        <v>242</v>
      </c>
      <c r="I127" s="23"/>
      <c r="J127" s="23"/>
      <c r="K127" s="23">
        <v>0</v>
      </c>
      <c r="L127" s="23">
        <v>9216200</v>
      </c>
      <c r="M127" s="23"/>
      <c r="N127" s="23">
        <v>0</v>
      </c>
      <c r="O127" s="23"/>
      <c r="P127" s="23"/>
      <c r="Q127" s="56"/>
      <c r="R127" s="61">
        <f t="shared" si="15"/>
        <v>9216200</v>
      </c>
    </row>
    <row r="128" spans="1:18" s="8" customFormat="1" ht="18.75" customHeight="1">
      <c r="A128" s="51">
        <v>100</v>
      </c>
      <c r="B128" s="45" t="s">
        <v>248</v>
      </c>
      <c r="C128" s="52" t="s">
        <v>333</v>
      </c>
      <c r="D128" s="52" t="s">
        <v>334</v>
      </c>
      <c r="E128" s="39" t="s">
        <v>245</v>
      </c>
      <c r="F128" s="7" t="s">
        <v>246</v>
      </c>
      <c r="G128" s="7" t="s">
        <v>244</v>
      </c>
      <c r="H128" s="7" t="s">
        <v>247</v>
      </c>
      <c r="I128" s="23">
        <v>9566593</v>
      </c>
      <c r="J128" s="23"/>
      <c r="K128" s="23">
        <v>0</v>
      </c>
      <c r="L128" s="23"/>
      <c r="M128" s="23"/>
      <c r="N128" s="23">
        <v>0</v>
      </c>
      <c r="O128" s="23"/>
      <c r="P128" s="23"/>
      <c r="Q128" s="56"/>
      <c r="R128" s="61">
        <f t="shared" si="15"/>
        <v>9566593</v>
      </c>
    </row>
    <row r="129" spans="1:18" s="8" customFormat="1" ht="25.5" customHeight="1">
      <c r="A129" s="51">
        <v>101</v>
      </c>
      <c r="B129" s="45" t="s">
        <v>252</v>
      </c>
      <c r="C129" s="52" t="s">
        <v>333</v>
      </c>
      <c r="D129" s="52" t="s">
        <v>334</v>
      </c>
      <c r="E129" s="39" t="s">
        <v>250</v>
      </c>
      <c r="F129" s="7" t="s">
        <v>246</v>
      </c>
      <c r="G129" s="7" t="s">
        <v>249</v>
      </c>
      <c r="H129" s="7" t="s">
        <v>251</v>
      </c>
      <c r="I129" s="23">
        <v>266999</v>
      </c>
      <c r="J129" s="23"/>
      <c r="K129" s="23">
        <v>0</v>
      </c>
      <c r="L129" s="23"/>
      <c r="M129" s="23"/>
      <c r="N129" s="23">
        <v>0</v>
      </c>
      <c r="O129" s="23"/>
      <c r="P129" s="23"/>
      <c r="Q129" s="56"/>
      <c r="R129" s="61">
        <f t="shared" si="15"/>
        <v>266999</v>
      </c>
    </row>
    <row r="130" spans="1:18" s="8" customFormat="1" ht="18.75">
      <c r="A130" s="51">
        <v>102</v>
      </c>
      <c r="B130" s="45" t="s">
        <v>256</v>
      </c>
      <c r="C130" s="52" t="s">
        <v>333</v>
      </c>
      <c r="D130" s="52" t="s">
        <v>334</v>
      </c>
      <c r="E130" s="39" t="s">
        <v>254</v>
      </c>
      <c r="F130" s="7" t="s">
        <v>211</v>
      </c>
      <c r="G130" s="7" t="s">
        <v>253</v>
      </c>
      <c r="H130" s="7" t="s">
        <v>255</v>
      </c>
      <c r="I130" s="23">
        <v>2774851</v>
      </c>
      <c r="J130" s="23">
        <v>2141820</v>
      </c>
      <c r="K130" s="23">
        <v>0</v>
      </c>
      <c r="L130" s="23"/>
      <c r="M130" s="23"/>
      <c r="N130" s="23">
        <v>0</v>
      </c>
      <c r="O130" s="23"/>
      <c r="P130" s="23"/>
      <c r="Q130" s="56"/>
      <c r="R130" s="61">
        <f t="shared" si="15"/>
        <v>4916671</v>
      </c>
    </row>
    <row r="131" spans="1:18" s="8" customFormat="1" ht="18.75">
      <c r="A131" s="51">
        <v>103</v>
      </c>
      <c r="B131" s="45" t="s">
        <v>261</v>
      </c>
      <c r="C131" s="52" t="s">
        <v>333</v>
      </c>
      <c r="D131" s="52" t="s">
        <v>334</v>
      </c>
      <c r="E131" s="39" t="s">
        <v>258</v>
      </c>
      <c r="F131" s="7" t="s">
        <v>259</v>
      </c>
      <c r="G131" s="7" t="s">
        <v>257</v>
      </c>
      <c r="H131" s="7" t="s">
        <v>260</v>
      </c>
      <c r="I131" s="23"/>
      <c r="J131" s="23"/>
      <c r="K131" s="23">
        <v>0</v>
      </c>
      <c r="L131" s="23">
        <v>817612</v>
      </c>
      <c r="M131" s="23"/>
      <c r="N131" s="23">
        <v>0</v>
      </c>
      <c r="O131" s="23"/>
      <c r="P131" s="23"/>
      <c r="Q131" s="56"/>
      <c r="R131" s="61">
        <f aca="true" t="shared" si="18" ref="R131:R150">I131+J131+K131+L131++M131+N131+O131+P131+Q131</f>
        <v>817612</v>
      </c>
    </row>
    <row r="132" spans="1:18" s="8" customFormat="1" ht="19.5">
      <c r="A132" s="51">
        <v>104</v>
      </c>
      <c r="B132" s="45" t="s">
        <v>266</v>
      </c>
      <c r="C132" s="52" t="s">
        <v>333</v>
      </c>
      <c r="D132" s="52" t="s">
        <v>334</v>
      </c>
      <c r="E132" s="39" t="s">
        <v>263</v>
      </c>
      <c r="F132" s="7" t="s">
        <v>264</v>
      </c>
      <c r="G132" s="7" t="s">
        <v>262</v>
      </c>
      <c r="H132" s="7" t="s">
        <v>265</v>
      </c>
      <c r="I132" s="23">
        <v>664977</v>
      </c>
      <c r="J132" s="23"/>
      <c r="K132" s="23">
        <v>0</v>
      </c>
      <c r="L132" s="23"/>
      <c r="M132" s="23"/>
      <c r="N132" s="23">
        <v>0</v>
      </c>
      <c r="O132" s="23"/>
      <c r="P132" s="23">
        <v>2550000</v>
      </c>
      <c r="Q132" s="56"/>
      <c r="R132" s="61">
        <f t="shared" si="18"/>
        <v>3214977</v>
      </c>
    </row>
    <row r="133" spans="1:18" s="8" customFormat="1" ht="18.75">
      <c r="A133" s="51">
        <v>105</v>
      </c>
      <c r="B133" s="45" t="s">
        <v>270</v>
      </c>
      <c r="C133" s="52" t="s">
        <v>333</v>
      </c>
      <c r="D133" s="52" t="s">
        <v>334</v>
      </c>
      <c r="E133" s="39" t="s">
        <v>268</v>
      </c>
      <c r="F133" s="7" t="s">
        <v>211</v>
      </c>
      <c r="G133" s="7" t="s">
        <v>267</v>
      </c>
      <c r="H133" s="7" t="s">
        <v>269</v>
      </c>
      <c r="I133" s="23">
        <v>10036830</v>
      </c>
      <c r="J133" s="23">
        <v>8050884</v>
      </c>
      <c r="K133" s="23">
        <v>4693955</v>
      </c>
      <c r="L133" s="23">
        <v>509137</v>
      </c>
      <c r="M133" s="23"/>
      <c r="N133" s="23">
        <v>0</v>
      </c>
      <c r="O133" s="23"/>
      <c r="P133" s="23"/>
      <c r="Q133" s="56"/>
      <c r="R133" s="61">
        <f t="shared" si="18"/>
        <v>23290806</v>
      </c>
    </row>
    <row r="134" spans="1:18" s="1" customFormat="1" ht="15" customHeight="1">
      <c r="A134" s="51">
        <v>106</v>
      </c>
      <c r="B134" s="45" t="s">
        <v>130</v>
      </c>
      <c r="C134" s="40"/>
      <c r="D134" s="40"/>
      <c r="E134" s="40"/>
      <c r="F134" s="5"/>
      <c r="G134" s="5"/>
      <c r="H134" s="5"/>
      <c r="I134" s="32">
        <v>256227</v>
      </c>
      <c r="J134" s="26"/>
      <c r="K134" s="26"/>
      <c r="L134" s="26"/>
      <c r="M134" s="26"/>
      <c r="N134" s="26"/>
      <c r="O134" s="26"/>
      <c r="P134" s="26"/>
      <c r="Q134" s="57"/>
      <c r="R134" s="61">
        <f t="shared" si="18"/>
        <v>256227</v>
      </c>
    </row>
    <row r="135" spans="1:60" s="1" customFormat="1" ht="9.75">
      <c r="A135" s="51"/>
      <c r="B135" s="43" t="s">
        <v>272</v>
      </c>
      <c r="C135" s="37"/>
      <c r="D135" s="37"/>
      <c r="E135" s="38"/>
      <c r="F135" s="6"/>
      <c r="G135" s="6"/>
      <c r="H135" s="6"/>
      <c r="I135" s="21">
        <f aca="true" t="shared" si="19" ref="I135:Q135">SUM(I136:I137)</f>
        <v>0</v>
      </c>
      <c r="J135" s="21">
        <f t="shared" si="19"/>
        <v>0</v>
      </c>
      <c r="K135" s="21">
        <f t="shared" si="19"/>
        <v>0</v>
      </c>
      <c r="L135" s="21">
        <f t="shared" si="19"/>
        <v>0</v>
      </c>
      <c r="M135" s="21">
        <f t="shared" si="19"/>
        <v>0</v>
      </c>
      <c r="N135" s="21">
        <f t="shared" si="19"/>
        <v>0</v>
      </c>
      <c r="O135" s="21">
        <f t="shared" si="19"/>
        <v>0</v>
      </c>
      <c r="P135" s="21">
        <f t="shared" si="19"/>
        <v>0</v>
      </c>
      <c r="Q135" s="55">
        <f t="shared" si="19"/>
        <v>0</v>
      </c>
      <c r="R135" s="61" t="s">
        <v>132</v>
      </c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</row>
    <row r="136" spans="1:18" s="1" customFormat="1" ht="9.75">
      <c r="A136" s="51"/>
      <c r="B136" s="44"/>
      <c r="C136" s="38"/>
      <c r="D136" s="38"/>
      <c r="E136" s="38"/>
      <c r="F136" s="6"/>
      <c r="G136" s="6"/>
      <c r="H136" s="6"/>
      <c r="I136" s="21"/>
      <c r="J136" s="21"/>
      <c r="K136" s="21"/>
      <c r="L136" s="21"/>
      <c r="M136" s="21"/>
      <c r="N136" s="22"/>
      <c r="O136" s="21"/>
      <c r="P136" s="21"/>
      <c r="Q136" s="55"/>
      <c r="R136" s="61">
        <f t="shared" si="18"/>
        <v>0</v>
      </c>
    </row>
    <row r="137" spans="1:18" s="1" customFormat="1" ht="9.75">
      <c r="A137" s="51"/>
      <c r="B137" s="47"/>
      <c r="C137" s="40"/>
      <c r="D137" s="40"/>
      <c r="E137" s="40"/>
      <c r="F137" s="5"/>
      <c r="G137" s="5"/>
      <c r="H137" s="5"/>
      <c r="I137" s="26"/>
      <c r="J137" s="26"/>
      <c r="K137" s="26"/>
      <c r="L137" s="26"/>
      <c r="M137" s="26"/>
      <c r="N137" s="26"/>
      <c r="O137" s="26"/>
      <c r="P137" s="26"/>
      <c r="Q137" s="57"/>
      <c r="R137" s="61">
        <f t="shared" si="18"/>
        <v>0</v>
      </c>
    </row>
    <row r="138" spans="1:60" s="1" customFormat="1" ht="9.75">
      <c r="A138" s="51"/>
      <c r="B138" s="43" t="s">
        <v>478</v>
      </c>
      <c r="C138" s="37"/>
      <c r="D138" s="37"/>
      <c r="E138" s="38"/>
      <c r="F138" s="6"/>
      <c r="G138" s="6"/>
      <c r="H138" s="6"/>
      <c r="I138" s="21">
        <f aca="true" t="shared" si="20" ref="I138:Q138">SUM(I139:I150)</f>
        <v>51463478</v>
      </c>
      <c r="J138" s="21">
        <f t="shared" si="20"/>
        <v>92518263</v>
      </c>
      <c r="K138" s="21">
        <f t="shared" si="20"/>
        <v>46194211</v>
      </c>
      <c r="L138" s="21">
        <f t="shared" si="20"/>
        <v>28850919</v>
      </c>
      <c r="M138" s="21">
        <f t="shared" si="20"/>
        <v>291633</v>
      </c>
      <c r="N138" s="21">
        <f t="shared" si="20"/>
        <v>0</v>
      </c>
      <c r="O138" s="21">
        <f t="shared" si="20"/>
        <v>0</v>
      </c>
      <c r="P138" s="21">
        <f t="shared" si="20"/>
        <v>0</v>
      </c>
      <c r="Q138" s="55">
        <f t="shared" si="20"/>
        <v>0</v>
      </c>
      <c r="R138" s="61">
        <f t="shared" si="18"/>
        <v>219318504</v>
      </c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</row>
    <row r="139" spans="1:18" s="1" customFormat="1" ht="9.75">
      <c r="A139" s="51"/>
      <c r="B139" s="44"/>
      <c r="C139" s="38"/>
      <c r="D139" s="38"/>
      <c r="E139" s="38"/>
      <c r="F139" s="6"/>
      <c r="G139" s="6"/>
      <c r="H139" s="6"/>
      <c r="I139" s="21"/>
      <c r="J139" s="21"/>
      <c r="K139" s="21"/>
      <c r="L139" s="21"/>
      <c r="M139" s="21"/>
      <c r="N139" s="22"/>
      <c r="O139" s="21"/>
      <c r="P139" s="21"/>
      <c r="Q139" s="55"/>
      <c r="R139" s="61">
        <f t="shared" si="18"/>
        <v>0</v>
      </c>
    </row>
    <row r="140" spans="1:18" s="8" customFormat="1" ht="18" customHeight="1">
      <c r="A140" s="51">
        <v>107</v>
      </c>
      <c r="B140" s="45" t="s">
        <v>277</v>
      </c>
      <c r="C140" s="52" t="s">
        <v>333</v>
      </c>
      <c r="D140" s="52" t="s">
        <v>334</v>
      </c>
      <c r="E140" s="39" t="s">
        <v>274</v>
      </c>
      <c r="F140" s="7" t="s">
        <v>275</v>
      </c>
      <c r="G140" s="7" t="s">
        <v>273</v>
      </c>
      <c r="H140" s="7" t="s">
        <v>276</v>
      </c>
      <c r="I140" s="23">
        <v>3450847</v>
      </c>
      <c r="J140" s="23">
        <v>9276580</v>
      </c>
      <c r="K140" s="23">
        <v>4113550</v>
      </c>
      <c r="L140" s="23">
        <v>447055</v>
      </c>
      <c r="M140" s="23">
        <f>28067+5071+224549+33946</f>
        <v>291633</v>
      </c>
      <c r="N140" s="23"/>
      <c r="O140" s="23"/>
      <c r="P140" s="23"/>
      <c r="Q140" s="56"/>
      <c r="R140" s="61">
        <f t="shared" si="18"/>
        <v>17579665</v>
      </c>
    </row>
    <row r="141" spans="1:18" s="8" customFormat="1" ht="18" customHeight="1">
      <c r="A141" s="51">
        <v>108</v>
      </c>
      <c r="B141" s="45" t="s">
        <v>282</v>
      </c>
      <c r="C141" s="52" t="s">
        <v>333</v>
      </c>
      <c r="D141" s="52" t="s">
        <v>334</v>
      </c>
      <c r="E141" s="39" t="s">
        <v>279</v>
      </c>
      <c r="F141" s="7" t="s">
        <v>280</v>
      </c>
      <c r="G141" s="7" t="s">
        <v>278</v>
      </c>
      <c r="H141" s="7" t="s">
        <v>281</v>
      </c>
      <c r="I141" s="23">
        <f>5930101+15373</f>
        <v>5945474</v>
      </c>
      <c r="J141" s="23">
        <v>7889443</v>
      </c>
      <c r="K141" s="23">
        <v>4961250</v>
      </c>
      <c r="L141" s="23">
        <v>4991160</v>
      </c>
      <c r="M141" s="23"/>
      <c r="N141" s="23"/>
      <c r="O141" s="23"/>
      <c r="P141" s="23"/>
      <c r="Q141" s="56"/>
      <c r="R141" s="61">
        <f t="shared" si="18"/>
        <v>23787327</v>
      </c>
    </row>
    <row r="142" spans="1:18" s="8" customFormat="1" ht="18.75">
      <c r="A142" s="51">
        <v>109</v>
      </c>
      <c r="B142" s="45" t="s">
        <v>287</v>
      </c>
      <c r="C142" s="52" t="s">
        <v>333</v>
      </c>
      <c r="D142" s="52" t="s">
        <v>334</v>
      </c>
      <c r="E142" s="39" t="s">
        <v>284</v>
      </c>
      <c r="F142" s="7" t="s">
        <v>285</v>
      </c>
      <c r="G142" s="7" t="s">
        <v>283</v>
      </c>
      <c r="H142" s="7" t="s">
        <v>286</v>
      </c>
      <c r="I142" s="23">
        <v>8191596</v>
      </c>
      <c r="J142" s="23">
        <v>8700225</v>
      </c>
      <c r="K142" s="23">
        <v>5400780</v>
      </c>
      <c r="L142" s="23">
        <v>205194</v>
      </c>
      <c r="M142" s="23"/>
      <c r="N142" s="23"/>
      <c r="O142" s="23"/>
      <c r="P142" s="23"/>
      <c r="Q142" s="56"/>
      <c r="R142" s="61">
        <f t="shared" si="18"/>
        <v>22497795</v>
      </c>
    </row>
    <row r="143" spans="1:18" s="8" customFormat="1" ht="18.75">
      <c r="A143" s="51">
        <v>110</v>
      </c>
      <c r="B143" s="45" t="s">
        <v>292</v>
      </c>
      <c r="C143" s="52" t="s">
        <v>333</v>
      </c>
      <c r="D143" s="52" t="s">
        <v>334</v>
      </c>
      <c r="E143" s="39" t="s">
        <v>289</v>
      </c>
      <c r="F143" s="7" t="s">
        <v>290</v>
      </c>
      <c r="G143" s="7" t="s">
        <v>288</v>
      </c>
      <c r="H143" s="7" t="s">
        <v>291</v>
      </c>
      <c r="I143" s="23">
        <v>4549840</v>
      </c>
      <c r="J143" s="23">
        <v>8959230</v>
      </c>
      <c r="K143" s="23">
        <v>3944500</v>
      </c>
      <c r="L143" s="23"/>
      <c r="M143" s="23"/>
      <c r="N143" s="23"/>
      <c r="O143" s="23"/>
      <c r="P143" s="23"/>
      <c r="Q143" s="56"/>
      <c r="R143" s="61">
        <f t="shared" si="18"/>
        <v>17453570</v>
      </c>
    </row>
    <row r="144" spans="1:18" s="8" customFormat="1" ht="18.75">
      <c r="A144" s="51">
        <v>111</v>
      </c>
      <c r="B144" s="45" t="s">
        <v>297</v>
      </c>
      <c r="C144" s="52" t="s">
        <v>333</v>
      </c>
      <c r="D144" s="52" t="s">
        <v>334</v>
      </c>
      <c r="E144" s="39" t="s">
        <v>294</v>
      </c>
      <c r="F144" s="7" t="s">
        <v>295</v>
      </c>
      <c r="G144" s="7" t="s">
        <v>293</v>
      </c>
      <c r="H144" s="7" t="s">
        <v>296</v>
      </c>
      <c r="I144" s="23">
        <v>10255427</v>
      </c>
      <c r="J144" s="23">
        <v>17154225</v>
      </c>
      <c r="K144" s="23">
        <v>7466375</v>
      </c>
      <c r="L144" s="23">
        <v>3494201</v>
      </c>
      <c r="M144" s="23"/>
      <c r="N144" s="23"/>
      <c r="O144" s="23"/>
      <c r="P144" s="23"/>
      <c r="Q144" s="56"/>
      <c r="R144" s="61">
        <f t="shared" si="18"/>
        <v>38370228</v>
      </c>
    </row>
    <row r="145" spans="1:18" s="8" customFormat="1" ht="18.75">
      <c r="A145" s="51">
        <v>112</v>
      </c>
      <c r="B145" s="45" t="s">
        <v>302</v>
      </c>
      <c r="C145" s="52" t="s">
        <v>333</v>
      </c>
      <c r="D145" s="52" t="s">
        <v>334</v>
      </c>
      <c r="E145" s="39" t="s">
        <v>299</v>
      </c>
      <c r="F145" s="7" t="s">
        <v>300</v>
      </c>
      <c r="G145" s="7" t="s">
        <v>298</v>
      </c>
      <c r="H145" s="7" t="s">
        <v>301</v>
      </c>
      <c r="I145" s="23">
        <v>3440516</v>
      </c>
      <c r="J145" s="23">
        <v>5967020</v>
      </c>
      <c r="K145" s="23">
        <v>2451240</v>
      </c>
      <c r="L145" s="23"/>
      <c r="M145" s="23"/>
      <c r="N145" s="23"/>
      <c r="O145" s="23"/>
      <c r="P145" s="23"/>
      <c r="Q145" s="56"/>
      <c r="R145" s="61">
        <f t="shared" si="18"/>
        <v>11858776</v>
      </c>
    </row>
    <row r="146" spans="1:18" s="8" customFormat="1" ht="18.75">
      <c r="A146" s="51">
        <v>113</v>
      </c>
      <c r="B146" s="45" t="s">
        <v>307</v>
      </c>
      <c r="C146" s="52" t="s">
        <v>333</v>
      </c>
      <c r="D146" s="52" t="s">
        <v>334</v>
      </c>
      <c r="E146" s="39" t="s">
        <v>304</v>
      </c>
      <c r="F146" s="7" t="s">
        <v>305</v>
      </c>
      <c r="G146" s="7" t="s">
        <v>303</v>
      </c>
      <c r="H146" s="7" t="s">
        <v>306</v>
      </c>
      <c r="I146" s="23">
        <v>7596595</v>
      </c>
      <c r="J146" s="23">
        <v>10274900</v>
      </c>
      <c r="K146" s="23">
        <f>6198500+2070396</f>
        <v>8268896</v>
      </c>
      <c r="L146" s="23">
        <v>1491660</v>
      </c>
      <c r="M146" s="23"/>
      <c r="N146" s="23"/>
      <c r="O146" s="23"/>
      <c r="P146" s="23"/>
      <c r="Q146" s="56"/>
      <c r="R146" s="61">
        <f t="shared" si="18"/>
        <v>27632051</v>
      </c>
    </row>
    <row r="147" spans="1:18" s="8" customFormat="1" ht="20.25" customHeight="1">
      <c r="A147" s="51">
        <v>114</v>
      </c>
      <c r="B147" s="45" t="s">
        <v>312</v>
      </c>
      <c r="C147" s="52" t="s">
        <v>333</v>
      </c>
      <c r="D147" s="52" t="s">
        <v>334</v>
      </c>
      <c r="E147" s="39" t="s">
        <v>309</v>
      </c>
      <c r="F147" s="7" t="s">
        <v>310</v>
      </c>
      <c r="G147" s="7" t="s">
        <v>308</v>
      </c>
      <c r="H147" s="7" t="s">
        <v>311</v>
      </c>
      <c r="I147" s="23">
        <v>4836530</v>
      </c>
      <c r="J147" s="23">
        <v>14795037</v>
      </c>
      <c r="K147" s="23">
        <v>6536600</v>
      </c>
      <c r="L147" s="23">
        <v>7072231</v>
      </c>
      <c r="M147" s="23"/>
      <c r="N147" s="23"/>
      <c r="O147" s="23"/>
      <c r="P147" s="23"/>
      <c r="Q147" s="56"/>
      <c r="R147" s="61">
        <f t="shared" si="18"/>
        <v>33240398</v>
      </c>
    </row>
    <row r="148" spans="1:18" s="8" customFormat="1" ht="21" customHeight="1">
      <c r="A148" s="51">
        <v>115</v>
      </c>
      <c r="B148" s="45" t="s">
        <v>317</v>
      </c>
      <c r="C148" s="52" t="s">
        <v>333</v>
      </c>
      <c r="D148" s="52" t="s">
        <v>334</v>
      </c>
      <c r="E148" s="39" t="s">
        <v>314</v>
      </c>
      <c r="F148" s="7" t="s">
        <v>315</v>
      </c>
      <c r="G148" s="7" t="s">
        <v>313</v>
      </c>
      <c r="H148" s="7" t="s">
        <v>316</v>
      </c>
      <c r="I148" s="23"/>
      <c r="J148" s="23">
        <v>9501603</v>
      </c>
      <c r="K148" s="23"/>
      <c r="L148" s="23">
        <v>3492143</v>
      </c>
      <c r="M148" s="23"/>
      <c r="N148" s="23"/>
      <c r="O148" s="23"/>
      <c r="P148" s="23"/>
      <c r="Q148" s="56"/>
      <c r="R148" s="61">
        <f t="shared" si="18"/>
        <v>12993746</v>
      </c>
    </row>
    <row r="149" spans="1:18" s="8" customFormat="1" ht="18.75">
      <c r="A149" s="51">
        <v>116</v>
      </c>
      <c r="B149" s="45" t="s">
        <v>322</v>
      </c>
      <c r="C149" s="52" t="s">
        <v>333</v>
      </c>
      <c r="D149" s="52" t="s">
        <v>334</v>
      </c>
      <c r="E149" s="39" t="s">
        <v>320</v>
      </c>
      <c r="F149" s="7" t="s">
        <v>285</v>
      </c>
      <c r="G149" s="7" t="s">
        <v>319</v>
      </c>
      <c r="H149" s="7" t="s">
        <v>321</v>
      </c>
      <c r="I149" s="23">
        <v>226922</v>
      </c>
      <c r="J149" s="23"/>
      <c r="K149" s="23"/>
      <c r="L149" s="23">
        <v>1174150</v>
      </c>
      <c r="M149" s="23"/>
      <c r="N149" s="23"/>
      <c r="O149" s="23"/>
      <c r="P149" s="23"/>
      <c r="Q149" s="56"/>
      <c r="R149" s="61">
        <f t="shared" si="18"/>
        <v>1401072</v>
      </c>
    </row>
    <row r="150" spans="1:18" s="8" customFormat="1" ht="18.75">
      <c r="A150" s="51">
        <v>117</v>
      </c>
      <c r="B150" s="45" t="s">
        <v>326</v>
      </c>
      <c r="C150" s="52" t="s">
        <v>333</v>
      </c>
      <c r="D150" s="52" t="s">
        <v>334</v>
      </c>
      <c r="E150" s="39" t="s">
        <v>324</v>
      </c>
      <c r="F150" s="7" t="s">
        <v>318</v>
      </c>
      <c r="G150" s="7" t="s">
        <v>323</v>
      </c>
      <c r="H150" s="7" t="s">
        <v>325</v>
      </c>
      <c r="I150" s="23">
        <v>2969731</v>
      </c>
      <c r="J150" s="23"/>
      <c r="K150" s="23">
        <v>3051020</v>
      </c>
      <c r="L150" s="23">
        <v>6483125</v>
      </c>
      <c r="M150" s="23"/>
      <c r="N150" s="23"/>
      <c r="O150" s="23"/>
      <c r="P150" s="23"/>
      <c r="Q150" s="56"/>
      <c r="R150" s="61">
        <f t="shared" si="18"/>
        <v>12503876</v>
      </c>
    </row>
    <row r="151" spans="1:18" s="1" customFormat="1" ht="9.75">
      <c r="A151" s="51"/>
      <c r="B151" s="47"/>
      <c r="C151" s="40"/>
      <c r="D151" s="40"/>
      <c r="E151" s="40"/>
      <c r="F151" s="5"/>
      <c r="G151" s="5"/>
      <c r="H151" s="5"/>
      <c r="I151" s="26"/>
      <c r="J151" s="26"/>
      <c r="K151" s="26"/>
      <c r="L151" s="26"/>
      <c r="M151" s="26"/>
      <c r="N151" s="26"/>
      <c r="O151" s="26"/>
      <c r="P151" s="26"/>
      <c r="Q151" s="57"/>
      <c r="R151" s="61">
        <f aca="true" t="shared" si="21" ref="R151:R170">I151+J151+K151+L151++M151+N151+O151+P151+Q151</f>
        <v>0</v>
      </c>
    </row>
    <row r="152" spans="1:60" s="1" customFormat="1" ht="9.75">
      <c r="A152" s="51"/>
      <c r="B152" s="43" t="s">
        <v>489</v>
      </c>
      <c r="C152" s="37"/>
      <c r="D152" s="37"/>
      <c r="E152" s="38"/>
      <c r="F152" s="6"/>
      <c r="G152" s="6"/>
      <c r="H152" s="6"/>
      <c r="I152" s="21">
        <f aca="true" t="shared" si="22" ref="I152:Q152">SUM(I153:I156)</f>
        <v>17795245</v>
      </c>
      <c r="J152" s="21">
        <f t="shared" si="22"/>
        <v>16604762</v>
      </c>
      <c r="K152" s="21">
        <f t="shared" si="22"/>
        <v>10296250</v>
      </c>
      <c r="L152" s="21">
        <f t="shared" si="22"/>
        <v>542712</v>
      </c>
      <c r="M152" s="21">
        <f t="shared" si="22"/>
        <v>0</v>
      </c>
      <c r="N152" s="21">
        <f t="shared" si="22"/>
        <v>0</v>
      </c>
      <c r="O152" s="21">
        <f t="shared" si="22"/>
        <v>0</v>
      </c>
      <c r="P152" s="21">
        <f t="shared" si="22"/>
        <v>0</v>
      </c>
      <c r="Q152" s="55">
        <f t="shared" si="22"/>
        <v>0</v>
      </c>
      <c r="R152" s="61">
        <f t="shared" si="21"/>
        <v>45238969</v>
      </c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</row>
    <row r="153" spans="1:18" s="1" customFormat="1" ht="9.75">
      <c r="A153" s="51"/>
      <c r="B153" s="44"/>
      <c r="C153" s="38"/>
      <c r="D153" s="38"/>
      <c r="E153" s="38"/>
      <c r="F153" s="6"/>
      <c r="G153" s="6"/>
      <c r="H153" s="6"/>
      <c r="I153" s="21"/>
      <c r="J153" s="21"/>
      <c r="K153" s="21"/>
      <c r="L153" s="21"/>
      <c r="M153" s="21"/>
      <c r="N153" s="22"/>
      <c r="O153" s="21"/>
      <c r="P153" s="21"/>
      <c r="Q153" s="55"/>
      <c r="R153" s="61">
        <f t="shared" si="21"/>
        <v>0</v>
      </c>
    </row>
    <row r="154" spans="1:18" s="8" customFormat="1" ht="12.75">
      <c r="A154" s="51">
        <v>118</v>
      </c>
      <c r="B154" s="45" t="s">
        <v>483</v>
      </c>
      <c r="C154" s="52" t="s">
        <v>333</v>
      </c>
      <c r="D154" s="52" t="s">
        <v>334</v>
      </c>
      <c r="E154" s="39" t="s">
        <v>480</v>
      </c>
      <c r="F154" s="7" t="s">
        <v>481</v>
      </c>
      <c r="G154" s="7" t="s">
        <v>479</v>
      </c>
      <c r="H154" s="7" t="s">
        <v>482</v>
      </c>
      <c r="I154" s="23">
        <v>9539163</v>
      </c>
      <c r="J154" s="23">
        <v>9605909</v>
      </c>
      <c r="K154" s="23">
        <v>5580000</v>
      </c>
      <c r="L154" s="23">
        <v>542712</v>
      </c>
      <c r="M154" s="23"/>
      <c r="N154" s="23"/>
      <c r="O154" s="23"/>
      <c r="P154" s="23"/>
      <c r="Q154" s="56"/>
      <c r="R154" s="61">
        <f t="shared" si="21"/>
        <v>25267784</v>
      </c>
    </row>
    <row r="155" spans="1:18" s="8" customFormat="1" ht="18.75">
      <c r="A155" s="51">
        <v>119</v>
      </c>
      <c r="B155" s="45" t="s">
        <v>488</v>
      </c>
      <c r="C155" s="52" t="s">
        <v>333</v>
      </c>
      <c r="D155" s="52" t="s">
        <v>334</v>
      </c>
      <c r="E155" s="39" t="s">
        <v>485</v>
      </c>
      <c r="F155" s="7" t="s">
        <v>486</v>
      </c>
      <c r="G155" s="7" t="s">
        <v>484</v>
      </c>
      <c r="H155" s="7" t="s">
        <v>487</v>
      </c>
      <c r="I155" s="23">
        <v>8140907</v>
      </c>
      <c r="J155" s="23">
        <v>6998853</v>
      </c>
      <c r="K155" s="23">
        <v>4716250</v>
      </c>
      <c r="L155" s="23"/>
      <c r="M155" s="23"/>
      <c r="N155" s="23"/>
      <c r="O155" s="23"/>
      <c r="P155" s="23"/>
      <c r="Q155" s="56"/>
      <c r="R155" s="61">
        <f t="shared" si="21"/>
        <v>19856010</v>
      </c>
    </row>
    <row r="156" spans="1:18" s="1" customFormat="1" ht="19.5" customHeight="1">
      <c r="A156" s="51">
        <v>120</v>
      </c>
      <c r="B156" s="45" t="s">
        <v>127</v>
      </c>
      <c r="C156" s="40"/>
      <c r="D156" s="40"/>
      <c r="E156" s="40"/>
      <c r="F156" s="5"/>
      <c r="G156" s="5"/>
      <c r="H156" s="5"/>
      <c r="I156" s="25">
        <f>63930+51245</f>
        <v>115175</v>
      </c>
      <c r="J156" s="26"/>
      <c r="K156" s="26"/>
      <c r="L156" s="26"/>
      <c r="M156" s="26"/>
      <c r="N156" s="26"/>
      <c r="O156" s="26"/>
      <c r="P156" s="26"/>
      <c r="Q156" s="57"/>
      <c r="R156" s="61">
        <f t="shared" si="21"/>
        <v>115175</v>
      </c>
    </row>
    <row r="157" spans="1:60" s="1" customFormat="1" ht="9.75">
      <c r="A157" s="51"/>
      <c r="B157" s="43" t="s">
        <v>510</v>
      </c>
      <c r="C157" s="37"/>
      <c r="D157" s="37"/>
      <c r="E157" s="38"/>
      <c r="F157" s="6"/>
      <c r="G157" s="6"/>
      <c r="H157" s="6"/>
      <c r="I157" s="21">
        <f aca="true" t="shared" si="23" ref="I157:Q157">SUM(I158:I163)</f>
        <v>14564360</v>
      </c>
      <c r="J157" s="21">
        <f t="shared" si="23"/>
        <v>14337691</v>
      </c>
      <c r="K157" s="21">
        <f t="shared" si="23"/>
        <v>0</v>
      </c>
      <c r="L157" s="21">
        <f t="shared" si="23"/>
        <v>0</v>
      </c>
      <c r="M157" s="21">
        <f t="shared" si="23"/>
        <v>0</v>
      </c>
      <c r="N157" s="21">
        <f t="shared" si="23"/>
        <v>0</v>
      </c>
      <c r="O157" s="21">
        <f t="shared" si="23"/>
        <v>0</v>
      </c>
      <c r="P157" s="21">
        <f t="shared" si="23"/>
        <v>0</v>
      </c>
      <c r="Q157" s="55">
        <f t="shared" si="23"/>
        <v>0</v>
      </c>
      <c r="R157" s="61">
        <f t="shared" si="21"/>
        <v>28902051</v>
      </c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</row>
    <row r="158" spans="1:18" s="1" customFormat="1" ht="9.75">
      <c r="A158" s="51"/>
      <c r="B158" s="44"/>
      <c r="C158" s="38"/>
      <c r="D158" s="38"/>
      <c r="E158" s="38"/>
      <c r="F158" s="6"/>
      <c r="G158" s="6"/>
      <c r="H158" s="6"/>
      <c r="I158" s="21"/>
      <c r="J158" s="21"/>
      <c r="K158" s="21"/>
      <c r="L158" s="21"/>
      <c r="M158" s="21"/>
      <c r="N158" s="22"/>
      <c r="O158" s="21"/>
      <c r="P158" s="21"/>
      <c r="Q158" s="55"/>
      <c r="R158" s="61">
        <f t="shared" si="21"/>
        <v>0</v>
      </c>
    </row>
    <row r="159" spans="1:18" s="8" customFormat="1" ht="18.75">
      <c r="A159" s="51">
        <v>121</v>
      </c>
      <c r="B159" s="45" t="s">
        <v>494</v>
      </c>
      <c r="C159" s="52" t="s">
        <v>333</v>
      </c>
      <c r="D159" s="52" t="s">
        <v>334</v>
      </c>
      <c r="E159" s="39" t="s">
        <v>491</v>
      </c>
      <c r="F159" s="7" t="s">
        <v>492</v>
      </c>
      <c r="G159" s="7" t="s">
        <v>490</v>
      </c>
      <c r="H159" s="7" t="s">
        <v>493</v>
      </c>
      <c r="I159" s="23">
        <v>5953968</v>
      </c>
      <c r="J159" s="23">
        <v>5840470</v>
      </c>
      <c r="K159" s="23"/>
      <c r="L159" s="23"/>
      <c r="M159" s="23"/>
      <c r="N159" s="23"/>
      <c r="O159" s="23"/>
      <c r="P159" s="23"/>
      <c r="Q159" s="56"/>
      <c r="R159" s="61">
        <f t="shared" si="21"/>
        <v>11794438</v>
      </c>
    </row>
    <row r="160" spans="1:18" s="8" customFormat="1" ht="19.5">
      <c r="A160" s="51">
        <v>122</v>
      </c>
      <c r="B160" s="45" t="s">
        <v>499</v>
      </c>
      <c r="C160" s="52" t="s">
        <v>333</v>
      </c>
      <c r="D160" s="52" t="s">
        <v>334</v>
      </c>
      <c r="E160" s="39" t="s">
        <v>496</v>
      </c>
      <c r="F160" s="7" t="s">
        <v>497</v>
      </c>
      <c r="G160" s="7" t="s">
        <v>495</v>
      </c>
      <c r="H160" s="7" t="s">
        <v>498</v>
      </c>
      <c r="I160" s="23">
        <v>4893643</v>
      </c>
      <c r="J160" s="23">
        <v>8497221</v>
      </c>
      <c r="K160" s="23"/>
      <c r="L160" s="23"/>
      <c r="M160" s="23"/>
      <c r="N160" s="23"/>
      <c r="O160" s="23"/>
      <c r="P160" s="23"/>
      <c r="Q160" s="56"/>
      <c r="R160" s="61">
        <f t="shared" si="21"/>
        <v>13390864</v>
      </c>
    </row>
    <row r="161" spans="1:18" s="8" customFormat="1" ht="19.5">
      <c r="A161" s="51">
        <v>123</v>
      </c>
      <c r="B161" s="45" t="s">
        <v>504</v>
      </c>
      <c r="C161" s="52" t="s">
        <v>333</v>
      </c>
      <c r="D161" s="52" t="s">
        <v>334</v>
      </c>
      <c r="E161" s="39" t="s">
        <v>501</v>
      </c>
      <c r="F161" s="7" t="s">
        <v>502</v>
      </c>
      <c r="G161" s="7" t="s">
        <v>500</v>
      </c>
      <c r="H161" s="7" t="s">
        <v>503</v>
      </c>
      <c r="I161" s="23">
        <v>9875</v>
      </c>
      <c r="J161" s="23"/>
      <c r="K161" s="23"/>
      <c r="L161" s="23"/>
      <c r="M161" s="23"/>
      <c r="N161" s="23"/>
      <c r="O161" s="23"/>
      <c r="P161" s="23"/>
      <c r="Q161" s="56"/>
      <c r="R161" s="61">
        <f t="shared" si="21"/>
        <v>9875</v>
      </c>
    </row>
    <row r="162" spans="1:18" s="8" customFormat="1" ht="18.75" customHeight="1">
      <c r="A162" s="51">
        <v>124</v>
      </c>
      <c r="B162" s="45" t="s">
        <v>509</v>
      </c>
      <c r="C162" s="52" t="s">
        <v>333</v>
      </c>
      <c r="D162" s="52" t="s">
        <v>334</v>
      </c>
      <c r="E162" s="39" t="s">
        <v>507</v>
      </c>
      <c r="F162" s="7" t="s">
        <v>505</v>
      </c>
      <c r="G162" s="7" t="s">
        <v>506</v>
      </c>
      <c r="H162" s="7" t="s">
        <v>508</v>
      </c>
      <c r="I162" s="23">
        <v>3706874</v>
      </c>
      <c r="J162" s="23"/>
      <c r="K162" s="23"/>
      <c r="L162" s="23"/>
      <c r="M162" s="23"/>
      <c r="N162" s="23"/>
      <c r="O162" s="23"/>
      <c r="P162" s="23"/>
      <c r="Q162" s="56"/>
      <c r="R162" s="61">
        <f t="shared" si="21"/>
        <v>3706874</v>
      </c>
    </row>
    <row r="163" spans="1:18" s="1" customFormat="1" ht="9.75">
      <c r="A163" s="51"/>
      <c r="B163" s="47"/>
      <c r="C163" s="40"/>
      <c r="D163" s="40"/>
      <c r="E163" s="40"/>
      <c r="F163" s="5"/>
      <c r="G163" s="5"/>
      <c r="H163" s="5"/>
      <c r="I163" s="26"/>
      <c r="J163" s="26"/>
      <c r="K163" s="26"/>
      <c r="L163" s="26"/>
      <c r="M163" s="26"/>
      <c r="N163" s="26"/>
      <c r="O163" s="26"/>
      <c r="P163" s="26"/>
      <c r="Q163" s="57"/>
      <c r="R163" s="61">
        <f t="shared" si="21"/>
        <v>0</v>
      </c>
    </row>
    <row r="164" spans="1:60" s="1" customFormat="1" ht="9.75">
      <c r="A164" s="51"/>
      <c r="B164" s="43" t="s">
        <v>534</v>
      </c>
      <c r="C164" s="37"/>
      <c r="D164" s="37"/>
      <c r="E164" s="38"/>
      <c r="F164" s="6"/>
      <c r="G164" s="6"/>
      <c r="H164" s="6"/>
      <c r="I164" s="21">
        <f aca="true" t="shared" si="24" ref="I164:Q164">SUM(I165:I170)</f>
        <v>14701200</v>
      </c>
      <c r="J164" s="21">
        <f t="shared" si="24"/>
        <v>13100236</v>
      </c>
      <c r="K164" s="21">
        <f t="shared" si="24"/>
        <v>6563550</v>
      </c>
      <c r="L164" s="21">
        <f t="shared" si="24"/>
        <v>0</v>
      </c>
      <c r="M164" s="21">
        <f t="shared" si="24"/>
        <v>4063642</v>
      </c>
      <c r="N164" s="21">
        <f t="shared" si="24"/>
        <v>11263701</v>
      </c>
      <c r="O164" s="21">
        <f t="shared" si="24"/>
        <v>0</v>
      </c>
      <c r="P164" s="21">
        <f t="shared" si="24"/>
        <v>0</v>
      </c>
      <c r="Q164" s="55">
        <f t="shared" si="24"/>
        <v>0</v>
      </c>
      <c r="R164" s="61">
        <f t="shared" si="21"/>
        <v>49692329</v>
      </c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</row>
    <row r="165" spans="1:18" s="1" customFormat="1" ht="9.75">
      <c r="A165" s="51"/>
      <c r="B165" s="44"/>
      <c r="C165" s="38"/>
      <c r="D165" s="38"/>
      <c r="E165" s="38"/>
      <c r="F165" s="6"/>
      <c r="G165" s="6"/>
      <c r="H165" s="6"/>
      <c r="I165" s="21"/>
      <c r="J165" s="21"/>
      <c r="K165" s="21"/>
      <c r="L165" s="21"/>
      <c r="M165" s="21"/>
      <c r="N165" s="22"/>
      <c r="O165" s="21"/>
      <c r="P165" s="21"/>
      <c r="Q165" s="55"/>
      <c r="R165" s="61">
        <f t="shared" si="21"/>
        <v>0</v>
      </c>
    </row>
    <row r="166" spans="1:18" s="8" customFormat="1" ht="20.25" customHeight="1">
      <c r="A166" s="51">
        <v>125</v>
      </c>
      <c r="B166" s="45" t="s">
        <v>515</v>
      </c>
      <c r="C166" s="52" t="s">
        <v>333</v>
      </c>
      <c r="D166" s="52" t="s">
        <v>334</v>
      </c>
      <c r="E166" s="39" t="s">
        <v>512</v>
      </c>
      <c r="F166" s="7" t="s">
        <v>513</v>
      </c>
      <c r="G166" s="7" t="s">
        <v>511</v>
      </c>
      <c r="H166" s="7" t="s">
        <v>514</v>
      </c>
      <c r="I166" s="23">
        <v>12565964</v>
      </c>
      <c r="J166" s="23">
        <v>13100236</v>
      </c>
      <c r="K166" s="23">
        <v>6563550</v>
      </c>
      <c r="L166" s="23"/>
      <c r="M166" s="23"/>
      <c r="N166" s="23"/>
      <c r="O166" s="23"/>
      <c r="P166" s="23"/>
      <c r="Q166" s="56"/>
      <c r="R166" s="61">
        <f t="shared" si="21"/>
        <v>32229750</v>
      </c>
    </row>
    <row r="167" spans="1:18" s="8" customFormat="1" ht="19.5">
      <c r="A167" s="51">
        <v>126</v>
      </c>
      <c r="B167" s="45" t="s">
        <v>522</v>
      </c>
      <c r="C167" s="52" t="s">
        <v>333</v>
      </c>
      <c r="D167" s="52" t="s">
        <v>334</v>
      </c>
      <c r="E167" s="39" t="s">
        <v>519</v>
      </c>
      <c r="F167" s="7" t="s">
        <v>520</v>
      </c>
      <c r="G167" s="7" t="s">
        <v>518</v>
      </c>
      <c r="H167" s="7" t="s">
        <v>521</v>
      </c>
      <c r="I167" s="23">
        <v>307473</v>
      </c>
      <c r="J167" s="23"/>
      <c r="K167" s="23"/>
      <c r="L167" s="23"/>
      <c r="M167" s="23"/>
      <c r="N167" s="23"/>
      <c r="O167" s="23"/>
      <c r="P167" s="23"/>
      <c r="Q167" s="56"/>
      <c r="R167" s="61">
        <f t="shared" si="21"/>
        <v>307473</v>
      </c>
    </row>
    <row r="168" spans="1:18" s="8" customFormat="1" ht="18.75">
      <c r="A168" s="51">
        <v>127</v>
      </c>
      <c r="B168" s="45" t="s">
        <v>526</v>
      </c>
      <c r="C168" s="52" t="s">
        <v>333</v>
      </c>
      <c r="D168" s="52" t="s">
        <v>334</v>
      </c>
      <c r="E168" s="39" t="s">
        <v>524</v>
      </c>
      <c r="F168" s="7" t="s">
        <v>517</v>
      </c>
      <c r="G168" s="7" t="s">
        <v>523</v>
      </c>
      <c r="H168" s="7" t="s">
        <v>525</v>
      </c>
      <c r="I168" s="23"/>
      <c r="J168" s="23"/>
      <c r="K168" s="23"/>
      <c r="L168" s="23"/>
      <c r="M168" s="23"/>
      <c r="N168" s="23">
        <v>3218200</v>
      </c>
      <c r="O168" s="23"/>
      <c r="P168" s="23"/>
      <c r="Q168" s="56"/>
      <c r="R168" s="61">
        <f t="shared" si="21"/>
        <v>3218200</v>
      </c>
    </row>
    <row r="169" spans="1:18" s="8" customFormat="1" ht="15.75" customHeight="1">
      <c r="A169" s="51">
        <v>128</v>
      </c>
      <c r="B169" s="45" t="s">
        <v>529</v>
      </c>
      <c r="C169" s="52" t="s">
        <v>333</v>
      </c>
      <c r="D169" s="52" t="s">
        <v>334</v>
      </c>
      <c r="E169" s="39" t="s">
        <v>528</v>
      </c>
      <c r="F169" s="7" t="s">
        <v>516</v>
      </c>
      <c r="G169" s="7" t="s">
        <v>527</v>
      </c>
      <c r="H169" s="7" t="s">
        <v>247</v>
      </c>
      <c r="I169" s="23">
        <v>1827763</v>
      </c>
      <c r="J169" s="23"/>
      <c r="K169" s="23">
        <v>0</v>
      </c>
      <c r="L169" s="23"/>
      <c r="M169" s="23"/>
      <c r="N169" s="23">
        <v>8045501</v>
      </c>
      <c r="O169" s="23"/>
      <c r="P169" s="23"/>
      <c r="Q169" s="56"/>
      <c r="R169" s="61">
        <f t="shared" si="21"/>
        <v>9873264</v>
      </c>
    </row>
    <row r="170" spans="1:18" s="8" customFormat="1" ht="17.25" customHeight="1">
      <c r="A170" s="51">
        <v>129</v>
      </c>
      <c r="B170" s="45" t="s">
        <v>533</v>
      </c>
      <c r="C170" s="52" t="s">
        <v>333</v>
      </c>
      <c r="D170" s="52" t="s">
        <v>334</v>
      </c>
      <c r="E170" s="39" t="s">
        <v>531</v>
      </c>
      <c r="F170" s="7" t="s">
        <v>513</v>
      </c>
      <c r="G170" s="7" t="s">
        <v>530</v>
      </c>
      <c r="H170" s="7" t="s">
        <v>532</v>
      </c>
      <c r="I170" s="23"/>
      <c r="J170" s="23"/>
      <c r="K170" s="23">
        <v>0</v>
      </c>
      <c r="L170" s="23"/>
      <c r="M170" s="23">
        <f>3944160+119482</f>
        <v>4063642</v>
      </c>
      <c r="N170" s="23"/>
      <c r="O170" s="23"/>
      <c r="P170" s="23"/>
      <c r="Q170" s="56"/>
      <c r="R170" s="61">
        <f t="shared" si="21"/>
        <v>4063642</v>
      </c>
    </row>
    <row r="171" spans="1:18" s="1" customFormat="1" ht="10.5" thickBot="1">
      <c r="A171" s="50"/>
      <c r="B171" s="48"/>
      <c r="C171" s="41"/>
      <c r="D171" s="41"/>
      <c r="E171" s="41"/>
      <c r="F171" s="10"/>
      <c r="G171" s="10"/>
      <c r="H171" s="10"/>
      <c r="I171" s="27"/>
      <c r="J171" s="27"/>
      <c r="K171" s="27"/>
      <c r="L171" s="27"/>
      <c r="M171" s="27"/>
      <c r="N171" s="27"/>
      <c r="O171" s="27"/>
      <c r="P171" s="27"/>
      <c r="Q171" s="58"/>
      <c r="R171" s="62">
        <f>I171+J171+K171+L171++M171+N171+O171+P171+Q171</f>
        <v>0</v>
      </c>
    </row>
    <row r="172" spans="1:18" s="1" customFormat="1" ht="10.5" thickBot="1">
      <c r="A172" s="53"/>
      <c r="B172" s="49" t="s">
        <v>327</v>
      </c>
      <c r="C172" s="11"/>
      <c r="D172" s="11"/>
      <c r="E172" s="12"/>
      <c r="F172" s="12"/>
      <c r="G172" s="12"/>
      <c r="H172" s="13"/>
      <c r="I172" s="28">
        <f aca="true" t="shared" si="25" ref="I172:Q172">SUM(I5:I171)/2</f>
        <v>440971975</v>
      </c>
      <c r="J172" s="28">
        <f t="shared" si="25"/>
        <v>497346403</v>
      </c>
      <c r="K172" s="28">
        <f t="shared" si="25"/>
        <v>253488851</v>
      </c>
      <c r="L172" s="28">
        <f t="shared" si="25"/>
        <v>159495823</v>
      </c>
      <c r="M172" s="28">
        <f t="shared" si="25"/>
        <v>55982507</v>
      </c>
      <c r="N172" s="28">
        <f t="shared" si="25"/>
        <v>12809412</v>
      </c>
      <c r="O172" s="28">
        <f t="shared" si="25"/>
        <v>7827647</v>
      </c>
      <c r="P172" s="28">
        <f t="shared" si="25"/>
        <v>12074235</v>
      </c>
      <c r="Q172" s="59">
        <f t="shared" si="25"/>
        <v>63856740</v>
      </c>
      <c r="R172" s="63">
        <f>I172+J172+K172+L172++M172+N172+O172+P172+Q172</f>
        <v>1503853593</v>
      </c>
    </row>
    <row r="173" spans="2:18" s="1" customFormat="1" ht="9.75">
      <c r="B173" s="35"/>
      <c r="C173" s="35"/>
      <c r="D173" s="35"/>
      <c r="E173" s="35"/>
      <c r="I173" s="17"/>
      <c r="J173" s="17"/>
      <c r="K173" s="17"/>
      <c r="L173" s="17"/>
      <c r="M173" s="17"/>
      <c r="N173" s="17"/>
      <c r="O173" s="17"/>
      <c r="P173" s="17"/>
      <c r="Q173" s="17"/>
      <c r="R173" s="31"/>
    </row>
    <row r="174" spans="2:18" s="1" customFormat="1" ht="9.75">
      <c r="B174" s="35"/>
      <c r="C174" s="35"/>
      <c r="D174" s="35"/>
      <c r="E174" s="35"/>
      <c r="I174" s="17"/>
      <c r="J174" s="17"/>
      <c r="K174" s="17"/>
      <c r="L174" s="17"/>
      <c r="M174" s="17"/>
      <c r="N174" s="17"/>
      <c r="O174" s="17"/>
      <c r="P174" s="17"/>
      <c r="Q174" s="17"/>
      <c r="R174" s="31"/>
    </row>
    <row r="175" spans="2:18" s="1" customFormat="1" ht="9.75">
      <c r="B175" s="35"/>
      <c r="C175" s="35"/>
      <c r="D175" s="35"/>
      <c r="E175" s="35"/>
      <c r="I175" s="17"/>
      <c r="J175" s="17"/>
      <c r="K175" s="17"/>
      <c r="L175" s="17"/>
      <c r="M175" s="17"/>
      <c r="N175" s="17"/>
      <c r="O175" s="17"/>
      <c r="P175" s="17"/>
      <c r="Q175" s="17"/>
      <c r="R175" s="31"/>
    </row>
    <row r="176" spans="2:18" s="1" customFormat="1" ht="9.75">
      <c r="B176" s="35"/>
      <c r="C176" s="35"/>
      <c r="D176" s="35"/>
      <c r="E176" s="35"/>
      <c r="I176" s="17"/>
      <c r="J176" s="17"/>
      <c r="K176" s="17"/>
      <c r="L176" s="17"/>
      <c r="M176" s="17"/>
      <c r="N176" s="17"/>
      <c r="O176" s="17"/>
      <c r="P176" s="17"/>
      <c r="Q176" s="17"/>
      <c r="R176" s="31"/>
    </row>
    <row r="177" spans="2:18" s="1" customFormat="1" ht="9.75">
      <c r="B177" s="35"/>
      <c r="C177" s="35"/>
      <c r="D177" s="35"/>
      <c r="E177" s="35"/>
      <c r="I177" s="17"/>
      <c r="J177" s="17"/>
      <c r="K177" s="17"/>
      <c r="L177" s="17"/>
      <c r="M177" s="17"/>
      <c r="N177" s="17"/>
      <c r="O177" s="17"/>
      <c r="P177" s="17"/>
      <c r="Q177" s="17"/>
      <c r="R177" s="31"/>
    </row>
    <row r="178" spans="2:18" s="1" customFormat="1" ht="9.75">
      <c r="B178" s="35"/>
      <c r="C178" s="35"/>
      <c r="D178" s="35"/>
      <c r="E178" s="35"/>
      <c r="I178" s="17"/>
      <c r="J178" s="17"/>
      <c r="K178" s="17"/>
      <c r="L178" s="17"/>
      <c r="M178" s="17"/>
      <c r="N178" s="17"/>
      <c r="O178" s="17"/>
      <c r="P178" s="17"/>
      <c r="Q178" s="17"/>
      <c r="R178" s="31"/>
    </row>
    <row r="179" spans="2:18" s="1" customFormat="1" ht="9.75">
      <c r="B179" s="35"/>
      <c r="C179" s="35"/>
      <c r="D179" s="35"/>
      <c r="E179" s="35"/>
      <c r="I179" s="17"/>
      <c r="J179" s="17"/>
      <c r="K179" s="17"/>
      <c r="L179" s="17"/>
      <c r="M179" s="17"/>
      <c r="N179" s="17"/>
      <c r="O179" s="17"/>
      <c r="P179" s="17"/>
      <c r="Q179" s="17"/>
      <c r="R179" s="31"/>
    </row>
    <row r="180" spans="2:18" s="1" customFormat="1" ht="9.75">
      <c r="B180" s="35"/>
      <c r="C180" s="35"/>
      <c r="D180" s="35"/>
      <c r="E180" s="35"/>
      <c r="I180" s="17"/>
      <c r="J180" s="17"/>
      <c r="K180" s="17"/>
      <c r="L180" s="17"/>
      <c r="M180" s="17"/>
      <c r="N180" s="17"/>
      <c r="O180" s="17"/>
      <c r="P180" s="17"/>
      <c r="Q180" s="17"/>
      <c r="R180" s="31"/>
    </row>
    <row r="181" spans="2:18" s="1" customFormat="1" ht="9.75">
      <c r="B181" s="35"/>
      <c r="C181" s="35"/>
      <c r="D181" s="35"/>
      <c r="E181" s="35"/>
      <c r="I181" s="17"/>
      <c r="J181" s="17"/>
      <c r="K181" s="17"/>
      <c r="L181" s="17"/>
      <c r="M181" s="17"/>
      <c r="N181" s="17"/>
      <c r="O181" s="17"/>
      <c r="P181" s="17"/>
      <c r="Q181" s="17"/>
      <c r="R181" s="31"/>
    </row>
    <row r="182" spans="2:18" s="1" customFormat="1" ht="9.75">
      <c r="B182" s="35"/>
      <c r="C182" s="35"/>
      <c r="D182" s="35"/>
      <c r="E182" s="35"/>
      <c r="I182" s="17"/>
      <c r="J182" s="17"/>
      <c r="K182" s="17"/>
      <c r="L182" s="17"/>
      <c r="M182" s="17"/>
      <c r="N182" s="17"/>
      <c r="O182" s="17"/>
      <c r="P182" s="17"/>
      <c r="Q182" s="17"/>
      <c r="R182" s="31"/>
    </row>
    <row r="183" spans="2:18" s="1" customFormat="1" ht="9.75">
      <c r="B183" s="35"/>
      <c r="C183" s="35"/>
      <c r="D183" s="35"/>
      <c r="E183" s="35"/>
      <c r="I183" s="17"/>
      <c r="J183" s="17"/>
      <c r="K183" s="17"/>
      <c r="L183" s="17"/>
      <c r="M183" s="17"/>
      <c r="N183" s="17"/>
      <c r="O183" s="17"/>
      <c r="P183" s="17"/>
      <c r="Q183" s="17"/>
      <c r="R183" s="31"/>
    </row>
    <row r="184" spans="2:18" s="1" customFormat="1" ht="9.75">
      <c r="B184" s="35"/>
      <c r="C184" s="35"/>
      <c r="D184" s="35"/>
      <c r="E184" s="35"/>
      <c r="I184" s="17"/>
      <c r="J184" s="17"/>
      <c r="K184" s="17"/>
      <c r="L184" s="17"/>
      <c r="M184" s="17"/>
      <c r="N184" s="17"/>
      <c r="O184" s="17"/>
      <c r="P184" s="17"/>
      <c r="Q184" s="17"/>
      <c r="R184" s="31"/>
    </row>
    <row r="185" spans="2:18" s="1" customFormat="1" ht="9.75">
      <c r="B185" s="35"/>
      <c r="C185" s="35"/>
      <c r="D185" s="35"/>
      <c r="E185" s="35"/>
      <c r="I185" s="17"/>
      <c r="J185" s="17"/>
      <c r="K185" s="17"/>
      <c r="L185" s="17"/>
      <c r="M185" s="17"/>
      <c r="N185" s="17"/>
      <c r="O185" s="17"/>
      <c r="P185" s="17"/>
      <c r="Q185" s="17"/>
      <c r="R185" s="31"/>
    </row>
    <row r="186" spans="2:18" s="1" customFormat="1" ht="9.75">
      <c r="B186" s="35"/>
      <c r="C186" s="35"/>
      <c r="D186" s="35"/>
      <c r="E186" s="35"/>
      <c r="I186" s="17"/>
      <c r="J186" s="17"/>
      <c r="K186" s="17"/>
      <c r="L186" s="17"/>
      <c r="M186" s="17"/>
      <c r="N186" s="17"/>
      <c r="O186" s="17"/>
      <c r="P186" s="17"/>
      <c r="Q186" s="17"/>
      <c r="R186" s="31"/>
    </row>
    <row r="187" spans="2:18" s="1" customFormat="1" ht="9.75">
      <c r="B187" s="35"/>
      <c r="C187" s="35"/>
      <c r="D187" s="35"/>
      <c r="E187" s="35"/>
      <c r="I187" s="17"/>
      <c r="J187" s="17"/>
      <c r="K187" s="17"/>
      <c r="L187" s="17"/>
      <c r="M187" s="17"/>
      <c r="N187" s="17"/>
      <c r="O187" s="17"/>
      <c r="P187" s="17"/>
      <c r="Q187" s="17"/>
      <c r="R187" s="31"/>
    </row>
    <row r="188" spans="2:18" s="1" customFormat="1" ht="9.75">
      <c r="B188" s="35"/>
      <c r="C188" s="35"/>
      <c r="D188" s="35"/>
      <c r="E188" s="35"/>
      <c r="I188" s="17"/>
      <c r="J188" s="17"/>
      <c r="K188" s="17"/>
      <c r="L188" s="17"/>
      <c r="M188" s="17"/>
      <c r="N188" s="17"/>
      <c r="O188" s="17"/>
      <c r="P188" s="17"/>
      <c r="Q188" s="17"/>
      <c r="R188" s="31"/>
    </row>
    <row r="189" spans="2:18" s="1" customFormat="1" ht="9.75">
      <c r="B189" s="35"/>
      <c r="C189" s="35"/>
      <c r="D189" s="35"/>
      <c r="E189" s="35"/>
      <c r="I189" s="17"/>
      <c r="J189" s="17"/>
      <c r="K189" s="17"/>
      <c r="L189" s="17"/>
      <c r="M189" s="17"/>
      <c r="N189" s="17"/>
      <c r="O189" s="17"/>
      <c r="P189" s="17"/>
      <c r="Q189" s="17"/>
      <c r="R189" s="31"/>
    </row>
    <row r="190" spans="2:18" s="1" customFormat="1" ht="9.75">
      <c r="B190" s="35"/>
      <c r="C190" s="35"/>
      <c r="D190" s="35"/>
      <c r="E190" s="35"/>
      <c r="I190" s="17"/>
      <c r="J190" s="17"/>
      <c r="K190" s="17"/>
      <c r="L190" s="17"/>
      <c r="M190" s="17"/>
      <c r="N190" s="17"/>
      <c r="O190" s="17"/>
      <c r="P190" s="17"/>
      <c r="Q190" s="17"/>
      <c r="R190" s="31"/>
    </row>
    <row r="191" spans="2:18" s="1" customFormat="1" ht="9.75">
      <c r="B191" s="35"/>
      <c r="C191" s="35"/>
      <c r="D191" s="35"/>
      <c r="E191" s="35"/>
      <c r="I191" s="17"/>
      <c r="J191" s="17"/>
      <c r="K191" s="17"/>
      <c r="L191" s="17"/>
      <c r="M191" s="17"/>
      <c r="N191" s="17"/>
      <c r="O191" s="17"/>
      <c r="P191" s="17"/>
      <c r="Q191" s="17"/>
      <c r="R191" s="31"/>
    </row>
    <row r="192" spans="2:18" s="1" customFormat="1" ht="9.75">
      <c r="B192" s="35"/>
      <c r="C192" s="35"/>
      <c r="D192" s="35"/>
      <c r="E192" s="35"/>
      <c r="I192" s="17"/>
      <c r="J192" s="17"/>
      <c r="K192" s="17"/>
      <c r="L192" s="17"/>
      <c r="M192" s="17"/>
      <c r="N192" s="17"/>
      <c r="O192" s="17"/>
      <c r="P192" s="17"/>
      <c r="Q192" s="17"/>
      <c r="R192" s="31"/>
    </row>
    <row r="193" spans="2:18" s="1" customFormat="1" ht="9.75">
      <c r="B193" s="35"/>
      <c r="C193" s="35"/>
      <c r="D193" s="35"/>
      <c r="E193" s="35"/>
      <c r="I193" s="17"/>
      <c r="J193" s="17"/>
      <c r="K193" s="17"/>
      <c r="L193" s="17"/>
      <c r="M193" s="17"/>
      <c r="N193" s="17"/>
      <c r="O193" s="17"/>
      <c r="P193" s="17"/>
      <c r="Q193" s="17"/>
      <c r="R193" s="31"/>
    </row>
    <row r="194" spans="2:18" s="1" customFormat="1" ht="9.75">
      <c r="B194" s="35"/>
      <c r="C194" s="35"/>
      <c r="D194" s="35"/>
      <c r="E194" s="35"/>
      <c r="I194" s="17"/>
      <c r="J194" s="17"/>
      <c r="K194" s="17"/>
      <c r="L194" s="17"/>
      <c r="M194" s="17"/>
      <c r="N194" s="17"/>
      <c r="O194" s="17"/>
      <c r="P194" s="17"/>
      <c r="Q194" s="17"/>
      <c r="R194" s="31"/>
    </row>
  </sheetData>
  <sheetProtection/>
  <mergeCells count="2">
    <mergeCell ref="B2:R2"/>
    <mergeCell ref="A1:R1"/>
  </mergeCells>
  <printOptions/>
  <pageMargins left="0.6299212598425197" right="0.2362204724409449" top="0.5511811023622047" bottom="0.5511811023622047" header="0.31496062992125984" footer="0.31496062992125984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Левошкина</dc:creator>
  <cp:keywords/>
  <dc:description/>
  <cp:lastModifiedBy>Татьяна Э. Кульчицкая</cp:lastModifiedBy>
  <cp:lastPrinted>2017-04-03T06:41:39Z</cp:lastPrinted>
  <dcterms:created xsi:type="dcterms:W3CDTF">2006-08-25T09:40:47Z</dcterms:created>
  <dcterms:modified xsi:type="dcterms:W3CDTF">2017-04-03T06:43:55Z</dcterms:modified>
  <cp:category/>
  <cp:version/>
  <cp:contentType/>
  <cp:contentStatus/>
</cp:coreProperties>
</file>